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PC-33\Desktop\フォーマット等\フォーマットVer1.0\更新フォーマット8\"/>
    </mc:Choice>
  </mc:AlternateContent>
  <xr:revisionPtr revIDLastSave="0" documentId="13_ncr:1_{B7BC54A6-AB9F-4ECE-92D8-7545C53B0B62}" xr6:coauthVersionLast="47" xr6:coauthVersionMax="47" xr10:uidLastSave="{00000000-0000-0000-0000-000000000000}"/>
  <bookViews>
    <workbookView xWindow="-120" yWindow="-120" windowWidth="29040" windowHeight="15840" xr2:uid="{FB268A4E-48F5-494A-BA6E-88AA478FB53A}"/>
  </bookViews>
  <sheets>
    <sheet name="仕＜意＞＜設＞" sheetId="1" r:id="rId1"/>
    <sheet name="仕＜構＞ " sheetId="4" r:id="rId2"/>
  </sheets>
  <definedNames>
    <definedName name="_xlnm.Print_Area" localSheetId="0">'仕＜意＞＜設＞'!$A$1:$BU$66</definedName>
    <definedName name="_xlnm.Print_Area" localSheetId="1">'仕＜構＞ '!$A$1:$CL$66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2" i="1" l="1"/>
  <c r="K41" i="1"/>
  <c r="K40" i="1"/>
  <c r="W19" i="1"/>
  <c r="Q19" i="1"/>
  <c r="H19" i="1"/>
  <c r="T18" i="1"/>
  <c r="N18" i="1"/>
  <c r="R51" i="4"/>
  <c r="AP46" i="4"/>
  <c r="AL46" i="4"/>
  <c r="AG46" i="4"/>
  <c r="AF46" i="4"/>
  <c r="Z46" i="4"/>
  <c r="R46" i="4"/>
  <c r="L46" i="4"/>
  <c r="X42" i="4"/>
  <c r="V42" i="4"/>
  <c r="S42" i="4"/>
  <c r="L42" i="4"/>
  <c r="AN41" i="4"/>
  <c r="X41" i="4"/>
  <c r="AN40" i="4"/>
  <c r="X40" i="4"/>
  <c r="AQ39" i="4"/>
  <c r="AG25" i="4"/>
  <c r="AE25" i="4"/>
  <c r="Y25" i="4"/>
  <c r="U25" i="4"/>
  <c r="S25" i="4"/>
  <c r="O25" i="4"/>
  <c r="K25" i="4"/>
  <c r="K24" i="4"/>
  <c r="BL22" i="4"/>
  <c r="CT22" i="4"/>
  <c r="CP22" i="4"/>
  <c r="BL20" i="4"/>
  <c r="CT20" i="4"/>
  <c r="CP20" i="4"/>
  <c r="CA14" i="4"/>
  <c r="CA12" i="4"/>
  <c r="AM64" i="1"/>
  <c r="AM63" i="1"/>
  <c r="AM62" i="1"/>
  <c r="BH61" i="1"/>
  <c r="AM60" i="1"/>
  <c r="AM59" i="1"/>
  <c r="AM58" i="1"/>
  <c r="AM57" i="1"/>
  <c r="AV56" i="1"/>
  <c r="AQ56" i="1"/>
  <c r="AM56" i="1"/>
  <c r="BH55" i="1"/>
  <c r="BO53" i="1"/>
  <c r="AM53" i="1"/>
  <c r="BO52" i="1"/>
  <c r="AO52" i="1"/>
  <c r="BO51" i="1"/>
  <c r="AO51" i="1"/>
  <c r="AM51" i="1"/>
  <c r="BO50" i="1"/>
  <c r="AW50" i="1"/>
  <c r="AM50" i="1"/>
  <c r="BO49" i="1"/>
  <c r="AM49" i="1"/>
  <c r="BO48" i="1"/>
  <c r="BO47" i="1"/>
  <c r="BO46" i="1"/>
  <c r="BO45" i="1"/>
  <c r="BO44" i="1"/>
  <c r="BP43" i="1"/>
  <c r="BI43" i="1"/>
  <c r="BI42" i="1"/>
  <c r="AM42" i="1"/>
  <c r="BT40" i="1"/>
  <c r="BK40" i="1"/>
  <c r="AR40" i="1"/>
  <c r="BT39" i="1"/>
  <c r="BK39" i="1"/>
  <c r="AR39" i="1"/>
  <c r="BT38" i="1"/>
  <c r="BK38" i="1"/>
  <c r="AR38" i="1"/>
  <c r="BT37" i="1"/>
  <c r="BK37" i="1"/>
  <c r="AR37" i="1"/>
  <c r="AO37" i="1"/>
  <c r="BT36" i="1"/>
  <c r="BK36" i="1"/>
  <c r="AO36" i="1"/>
  <c r="BT35" i="1"/>
  <c r="BK35" i="1"/>
  <c r="AO35" i="1"/>
  <c r="BT34" i="1"/>
  <c r="BK34" i="1"/>
  <c r="AR34" i="1"/>
  <c r="BT33" i="1"/>
  <c r="BK33" i="1"/>
  <c r="AR33" i="1"/>
  <c r="AO33" i="1"/>
  <c r="AM33" i="1"/>
  <c r="BT32" i="1"/>
  <c r="BK32" i="1"/>
  <c r="AO32" i="1"/>
  <c r="AM32" i="1"/>
  <c r="BT31" i="1"/>
  <c r="BK31" i="1"/>
  <c r="AO31" i="1"/>
  <c r="BT30" i="1"/>
  <c r="BK30" i="1"/>
  <c r="AR30" i="1"/>
  <c r="BT29" i="1"/>
  <c r="BK29" i="1"/>
  <c r="AR29" i="1"/>
  <c r="AO29" i="1"/>
  <c r="BT28" i="1"/>
  <c r="BK28" i="1"/>
  <c r="AR28" i="1"/>
  <c r="BT27" i="1"/>
  <c r="BK27" i="1"/>
  <c r="AR27" i="1"/>
  <c r="AO27" i="1"/>
  <c r="BT26" i="1"/>
  <c r="BK26" i="1"/>
  <c r="AR26" i="1"/>
  <c r="BT25" i="1"/>
  <c r="BK25" i="1"/>
  <c r="AR25" i="1"/>
  <c r="AO25" i="1"/>
  <c r="BT23" i="1"/>
  <c r="BK23" i="1"/>
  <c r="AO23" i="1"/>
  <c r="BT22" i="1"/>
  <c r="BK22" i="1"/>
  <c r="AR22" i="1"/>
  <c r="AM22" i="1"/>
  <c r="BT21" i="1"/>
  <c r="BK21" i="1"/>
  <c r="AR21" i="1"/>
  <c r="AO21" i="1"/>
  <c r="AM21" i="1"/>
  <c r="BT20" i="1"/>
  <c r="BK20" i="1"/>
  <c r="AO20" i="1"/>
  <c r="BT19" i="1"/>
  <c r="BK19" i="1"/>
  <c r="AO19" i="1"/>
  <c r="CT21" i="4" l="1"/>
  <c r="CP21" i="4"/>
  <c r="CT23" i="4"/>
  <c r="CP23" i="4"/>
  <c r="CZ22" i="4" l="1"/>
  <c r="CZ20" i="4"/>
  <c r="BP21" i="4" l="1"/>
  <c r="CZ21" i="4"/>
  <c r="CH21" i="4" s="1"/>
  <c r="BP23" i="4"/>
  <c r="CZ23" i="4"/>
  <c r="CH23" i="4" s="1"/>
  <c r="CB23" i="4" l="1"/>
  <c r="CB21" i="4"/>
</calcChain>
</file>

<file path=xl/sharedStrings.xml><?xml version="1.0" encoding="utf-8"?>
<sst xmlns="http://schemas.openxmlformats.org/spreadsheetml/2006/main" count="437" uniqueCount="306">
  <si>
    <t>【屋内側】</t>
    <phoneticPr fontId="1"/>
  </si>
  <si>
    <t>【屋外側】</t>
    <phoneticPr fontId="1"/>
  </si>
  <si>
    <t>仕上げ材</t>
    <phoneticPr fontId="1"/>
  </si>
  <si>
    <t>野地板</t>
    <phoneticPr fontId="1"/>
  </si>
  <si>
    <t>防水紙</t>
    <phoneticPr fontId="1"/>
  </si>
  <si>
    <t>バルコニー等</t>
    <phoneticPr fontId="1"/>
  </si>
  <si>
    <t>一部</t>
    <phoneticPr fontId="1"/>
  </si>
  <si>
    <t>（法第19条）</t>
    <phoneticPr fontId="1"/>
  </si>
  <si>
    <t>敷地の衛生及び安全</t>
    <phoneticPr fontId="1"/>
  </si>
  <si>
    <t>（法第 22 条）</t>
    <phoneticPr fontId="1"/>
  </si>
  <si>
    <t>屋　根</t>
    <phoneticPr fontId="1"/>
  </si>
  <si>
    <t>外　壁</t>
    <phoneticPr fontId="1"/>
  </si>
  <si>
    <t>軒　裏</t>
    <phoneticPr fontId="1"/>
  </si>
  <si>
    <t>居室の採光及び換気</t>
    <phoneticPr fontId="1"/>
  </si>
  <si>
    <t>（法第28条）</t>
    <phoneticPr fontId="1"/>
  </si>
  <si>
    <t>採　光</t>
    <rPh sb="0" eb="1">
      <t>サイ</t>
    </rPh>
    <rPh sb="2" eb="3">
      <t>ヒカリ</t>
    </rPh>
    <phoneticPr fontId="1"/>
  </si>
  <si>
    <t>換　気</t>
    <rPh sb="0" eb="1">
      <t>カン</t>
    </rPh>
    <rPh sb="2" eb="3">
      <t>キ</t>
    </rPh>
    <phoneticPr fontId="1"/>
  </si>
  <si>
    <t>シックハウス対策等</t>
    <rPh sb="6" eb="8">
      <t>タイサク</t>
    </rPh>
    <rPh sb="8" eb="9">
      <t>トウ</t>
    </rPh>
    <phoneticPr fontId="1"/>
  </si>
  <si>
    <t>（法第28条の2）</t>
    <phoneticPr fontId="1"/>
  </si>
  <si>
    <t>（令第20条の4~8）</t>
    <phoneticPr fontId="1"/>
  </si>
  <si>
    <t>（法第23 条）</t>
    <rPh sb="1" eb="2">
      <t>ホウ</t>
    </rPh>
    <phoneticPr fontId="1"/>
  </si>
  <si>
    <t>天井裏、床下、間仕切壁、収納等</t>
    <phoneticPr fontId="1"/>
  </si>
  <si>
    <t>（法第31条、令第２章第４節）</t>
    <phoneticPr fontId="1"/>
  </si>
  <si>
    <t>排水処理</t>
    <phoneticPr fontId="1"/>
  </si>
  <si>
    <t>窓 (令第28条)</t>
    <phoneticPr fontId="1"/>
  </si>
  <si>
    <t>電気設備</t>
    <phoneticPr fontId="1"/>
  </si>
  <si>
    <t>（法第32条、電気事業法他）</t>
    <phoneticPr fontId="1"/>
  </si>
  <si>
    <t>内装制限</t>
    <phoneticPr fontId="1"/>
  </si>
  <si>
    <t>（法第35条の2）</t>
    <phoneticPr fontId="1"/>
  </si>
  <si>
    <t>該当用途①</t>
    <phoneticPr fontId="1"/>
  </si>
  <si>
    <t>該当用途➁</t>
    <phoneticPr fontId="1"/>
  </si>
  <si>
    <t>仕上げ:</t>
    <phoneticPr fontId="1"/>
  </si>
  <si>
    <t>建築材料の品質</t>
    <phoneticPr fontId="1"/>
  </si>
  <si>
    <t>（法第37条）</t>
    <phoneticPr fontId="1"/>
  </si>
  <si>
    <t>（令第２章第２節）</t>
    <phoneticPr fontId="1"/>
  </si>
  <si>
    <t>天井高さ</t>
    <rPh sb="0" eb="2">
      <t>テンジョウ</t>
    </rPh>
    <rPh sb="2" eb="3">
      <t>タカ</t>
    </rPh>
    <phoneticPr fontId="1"/>
  </si>
  <si>
    <t>１階：</t>
    <rPh sb="1" eb="2">
      <t>カイ</t>
    </rPh>
    <phoneticPr fontId="1"/>
  </si>
  <si>
    <t>床の高さ</t>
    <rPh sb="0" eb="1">
      <t>ユカ</t>
    </rPh>
    <rPh sb="2" eb="3">
      <t>タカ</t>
    </rPh>
    <phoneticPr fontId="1"/>
  </si>
  <si>
    <t>m</t>
    <phoneticPr fontId="1"/>
  </si>
  <si>
    <t>※5m以内ごとに300㎠以上</t>
    <rPh sb="3" eb="5">
      <t>イナイ</t>
    </rPh>
    <rPh sb="12" eb="14">
      <t>イジョウ</t>
    </rPh>
    <phoneticPr fontId="1"/>
  </si>
  <si>
    <t>（令第２章第３節）</t>
    <phoneticPr fontId="1"/>
  </si>
  <si>
    <t>有効幅：</t>
    <rPh sb="0" eb="2">
      <t>ユウコウ</t>
    </rPh>
    <rPh sb="2" eb="3">
      <t>ハバ</t>
    </rPh>
    <phoneticPr fontId="1"/>
  </si>
  <si>
    <t>手すり：</t>
    <rPh sb="0" eb="1">
      <t>テ</t>
    </rPh>
    <phoneticPr fontId="1"/>
  </si>
  <si>
    <t>防湿措置</t>
    <phoneticPr fontId="1"/>
  </si>
  <si>
    <t>便　所</t>
    <phoneticPr fontId="1"/>
  </si>
  <si>
    <t>火気使用室
の換気</t>
    <phoneticPr fontId="1"/>
  </si>
  <si>
    <t>内装材に使用する建築材料</t>
    <phoneticPr fontId="1"/>
  </si>
  <si>
    <t>換気種別：</t>
    <phoneticPr fontId="1"/>
  </si>
  <si>
    <t>換気回数：</t>
    <phoneticPr fontId="1"/>
  </si>
  <si>
    <t>（</t>
    <phoneticPr fontId="1"/>
  </si>
  <si>
    <t>）</t>
    <phoneticPr fontId="1"/>
  </si>
  <si>
    <t>設　置</t>
    <phoneticPr fontId="1"/>
  </si>
  <si>
    <t>(</t>
    <phoneticPr fontId="1"/>
  </si>
  <si>
    <t>居室の天井高さ、床</t>
    <rPh sb="0" eb="2">
      <t>キョシツ</t>
    </rPh>
    <rPh sb="3" eb="5">
      <t>テンジョウ</t>
    </rPh>
    <rPh sb="5" eb="6">
      <t>タカ</t>
    </rPh>
    <rPh sb="8" eb="9">
      <t>ユカ</t>
    </rPh>
    <phoneticPr fontId="1"/>
  </si>
  <si>
    <t>の高さ及び防湿方法</t>
    <phoneticPr fontId="1"/>
  </si>
  <si>
    <t>※≧2.100ｍ</t>
    <phoneticPr fontId="1"/>
  </si>
  <si>
    <t>蹴上げ：</t>
    <phoneticPr fontId="1"/>
  </si>
  <si>
    <t>（階高：</t>
    <phoneticPr fontId="1"/>
  </si>
  <si>
    <t>段）</t>
    <rPh sb="0" eb="1">
      <t>ダン</t>
    </rPh>
    <phoneticPr fontId="1"/>
  </si>
  <si>
    <t>/段数：</t>
    <phoneticPr fontId="1"/>
  </si>
  <si>
    <t>回/時　</t>
    <phoneticPr fontId="1"/>
  </si>
  <si>
    <t>建築設備の構造強度</t>
    <rPh sb="0" eb="2">
      <t>ケンチク</t>
    </rPh>
    <rPh sb="2" eb="4">
      <t>セツビ</t>
    </rPh>
    <rPh sb="5" eb="7">
      <t>コウゾウ</t>
    </rPh>
    <rPh sb="7" eb="9">
      <t>キョウド</t>
    </rPh>
    <phoneticPr fontId="1"/>
  </si>
  <si>
    <t>（令第129条の2の3）</t>
    <rPh sb="1" eb="2">
      <t>レイ</t>
    </rPh>
    <rPh sb="2" eb="3">
      <t>ダイ</t>
    </rPh>
    <phoneticPr fontId="1"/>
  </si>
  <si>
    <t>排水管材料</t>
    <phoneticPr fontId="1"/>
  </si>
  <si>
    <t>建築物に設ける昇降機以外の建築設備においては平12建告第1388号に定める構造方法に従い設置</t>
  </si>
  <si>
    <t>給水、排水その他</t>
    <phoneticPr fontId="1"/>
  </si>
  <si>
    <t>の配管設備</t>
    <phoneticPr fontId="1"/>
  </si>
  <si>
    <t>引込：</t>
    <rPh sb="0" eb="2">
      <t>ヒキコミ</t>
    </rPh>
    <phoneticPr fontId="1"/>
  </si>
  <si>
    <t>敷地内：</t>
    <rPh sb="0" eb="2">
      <t>シキチ</t>
    </rPh>
    <rPh sb="2" eb="3">
      <t>ナイ</t>
    </rPh>
    <phoneticPr fontId="1"/>
  </si>
  <si>
    <t>建物内：</t>
    <rPh sb="0" eb="2">
      <t>タテモノ</t>
    </rPh>
    <rPh sb="2" eb="3">
      <t>ナイ</t>
    </rPh>
    <phoneticPr fontId="1"/>
  </si>
  <si>
    <t>地中埋設管：</t>
    <rPh sb="0" eb="2">
      <t>チチュウ</t>
    </rPh>
    <rPh sb="2" eb="4">
      <t>マイセツ</t>
    </rPh>
    <rPh sb="4" eb="5">
      <t>カン</t>
    </rPh>
    <phoneticPr fontId="1"/>
  </si>
  <si>
    <t>　排水勾配：</t>
    <rPh sb="1" eb="3">
      <t>ハイスイ</t>
    </rPh>
    <rPh sb="3" eb="5">
      <t>コウバイ</t>
    </rPh>
    <phoneticPr fontId="1"/>
  </si>
  <si>
    <t>　排水桝　：</t>
    <rPh sb="1" eb="3">
      <t>ハイスイ</t>
    </rPh>
    <rPh sb="3" eb="4">
      <t>マス</t>
    </rPh>
    <phoneticPr fontId="1"/>
  </si>
  <si>
    <t>　排水管　：</t>
    <rPh sb="1" eb="4">
      <t>ハイスイカン</t>
    </rPh>
    <phoneticPr fontId="1"/>
  </si>
  <si>
    <t>（令第129条の2の4)</t>
    <rPh sb="6" eb="7">
      <t>ジョウ</t>
    </rPh>
    <phoneticPr fontId="1"/>
  </si>
  <si>
    <t>（令第129条の2の5)</t>
    <rPh sb="6" eb="7">
      <t>ジョウ</t>
    </rPh>
    <phoneticPr fontId="1"/>
  </si>
  <si>
    <t>令第129条の2の4に適合する構造とする</t>
  </si>
  <si>
    <t>令第129条の2の5に適合する構造とする</t>
    <phoneticPr fontId="1"/>
  </si>
  <si>
    <t>住宅用火災警報器：</t>
    <phoneticPr fontId="1"/>
  </si>
  <si>
    <t>■</t>
  </si>
  <si>
    <t>無し</t>
    <phoneticPr fontId="1"/>
  </si>
  <si>
    <t>換気設備</t>
    <rPh sb="0" eb="2">
      <t>カンキ</t>
    </rPh>
    <phoneticPr fontId="1"/>
  </si>
  <si>
    <t>管径：</t>
    <rPh sb="0" eb="2">
      <t>カンケイ</t>
    </rPh>
    <phoneticPr fontId="1"/>
  </si>
  <si>
    <t>防火地域・準防火地域（法第61条～第65条、令第136条の2）</t>
    <phoneticPr fontId="1"/>
  </si>
  <si>
    <t>：</t>
    <phoneticPr fontId="1"/>
  </si>
  <si>
    <t>　配線方式：</t>
    <phoneticPr fontId="1"/>
  </si>
  <si>
    <t>※配置図による（敷地の高さ、雨水・汚水排出、擁壁等）</t>
  </si>
  <si>
    <t>消防法第９条、第９条の２の規定を遵守すること</t>
  </si>
  <si>
    <t>(≧0.5)</t>
  </si>
  <si>
    <t>□</t>
  </si>
  <si>
    <t>大臣認定品（</t>
    <phoneticPr fontId="1"/>
  </si>
  <si>
    <t>※≧450mm(最下階の居室の床が木造である場合)</t>
    <phoneticPr fontId="1"/>
  </si>
  <si>
    <t>＜備　考＞</t>
    <phoneticPr fontId="1"/>
  </si>
  <si>
    <r>
      <t>昇降機</t>
    </r>
    <r>
      <rPr>
        <sz val="6"/>
        <color theme="1"/>
        <rFont val="游ゴシック"/>
        <family val="3"/>
        <charset val="128"/>
        <scheme val="minor"/>
      </rPr>
      <t>（法第34条）</t>
    </r>
    <phoneticPr fontId="1"/>
  </si>
  <si>
    <t>給湯設備においては同条第 5 改正(平24国交告第1447号)、平25国住指第4725号</t>
    <phoneticPr fontId="1"/>
  </si>
  <si>
    <t>(給湯設備の転倒防止に係る技術基準の改正について：技術的助言)の構造方法に従い設置</t>
    <phoneticPr fontId="1"/>
  </si>
  <si>
    <t>その他</t>
    <phoneticPr fontId="1"/>
  </si>
  <si>
    <t>水栓：</t>
    <rPh sb="0" eb="2">
      <t>スイセン</t>
    </rPh>
    <phoneticPr fontId="1"/>
  </si>
  <si>
    <t>管材料</t>
    <phoneticPr fontId="1"/>
  </si>
  <si>
    <t xml:space="preserve">
</t>
    <phoneticPr fontId="1"/>
  </si>
  <si>
    <t>給水・給湯</t>
    <phoneticPr fontId="1"/>
  </si>
  <si>
    <t>防火上主要な間仕切壁（令第114条2項、平12告示第1358号）</t>
    <phoneticPr fontId="1"/>
  </si>
  <si>
    <t>＜備　考＞</t>
    <rPh sb="1" eb="2">
      <t>ビ</t>
    </rPh>
    <rPh sb="3" eb="4">
      <t>コウ</t>
    </rPh>
    <phoneticPr fontId="1"/>
  </si>
  <si>
    <t>法チェック・仕様表</t>
    <phoneticPr fontId="1"/>
  </si>
  <si>
    <t>法チェック・仕様表＜意匠・設備規定＞</t>
  </si>
  <si>
    <t>固定方法：</t>
    <phoneticPr fontId="1"/>
  </si>
  <si>
    <t>　板　材：</t>
    <phoneticPr fontId="1"/>
  </si>
  <si>
    <t>▷ＬＶＳ検討書による</t>
    <phoneticPr fontId="1"/>
  </si>
  <si>
    <t>（1/5~1/10）◁</t>
    <phoneticPr fontId="1"/>
  </si>
  <si>
    <t>（1/20）◁</t>
    <phoneticPr fontId="1"/>
  </si>
  <si>
    <r>
      <t>▷キッチンの熱源◁</t>
    </r>
    <r>
      <rPr>
        <b/>
        <sz val="9"/>
        <color theme="1"/>
        <rFont val="游ゴシック"/>
        <family val="3"/>
        <charset val="128"/>
        <scheme val="minor"/>
      </rPr>
      <t>…</t>
    </r>
    <phoneticPr fontId="1"/>
  </si>
  <si>
    <t>消防法</t>
  </si>
  <si>
    <r>
      <t xml:space="preserve"> ・制限の付加</t>
    </r>
    <r>
      <rPr>
        <sz val="6"/>
        <color theme="1"/>
        <rFont val="游ゴシック"/>
        <family val="3"/>
        <charset val="128"/>
        <scheme val="minor"/>
      </rPr>
      <t>（法第40条）</t>
    </r>
    <phoneticPr fontId="1"/>
  </si>
  <si>
    <r>
      <t xml:space="preserve"> ・制限の緩和</t>
    </r>
    <r>
      <rPr>
        <sz val="6"/>
        <color theme="1"/>
        <rFont val="游ゴシック"/>
        <family val="3"/>
        <charset val="128"/>
        <scheme val="minor"/>
      </rPr>
      <t>（法第41条）</t>
    </r>
    <phoneticPr fontId="1"/>
  </si>
  <si>
    <t>地方公共団体、市町村等が条例、規則で定める規定</t>
    <phoneticPr fontId="1"/>
  </si>
  <si>
    <t xml:space="preserve"> 踏  面 ：</t>
    <phoneticPr fontId="1"/>
  </si>
  <si>
    <t>階　段</t>
    <rPh sb="0" eb="1">
      <t>カイ</t>
    </rPh>
    <rPh sb="2" eb="3">
      <t>ダン</t>
    </rPh>
    <phoneticPr fontId="1"/>
  </si>
  <si>
    <t>SD295</t>
    <phoneticPr fontId="1"/>
  </si>
  <si>
    <t>設計基準強度Fc=N/㎟</t>
    <rPh sb="0" eb="2">
      <t>セッケイ</t>
    </rPh>
    <rPh sb="2" eb="4">
      <t>キジュン</t>
    </rPh>
    <rPh sb="4" eb="6">
      <t>キョウド</t>
    </rPh>
    <phoneticPr fontId="1"/>
  </si>
  <si>
    <t>スランプ</t>
    <phoneticPr fontId="1"/>
  </si>
  <si>
    <t>）</t>
  </si>
  <si>
    <t>SD345</t>
  </si>
  <si>
    <t>SD390</t>
    <phoneticPr fontId="1"/>
  </si>
  <si>
    <t>（令第62条の8）</t>
  </si>
  <si>
    <t>新設</t>
    <rPh sb="0" eb="2">
      <t>シンセツ</t>
    </rPh>
    <phoneticPr fontId="1"/>
  </si>
  <si>
    <t>既存</t>
    <rPh sb="0" eb="2">
      <t>キゾン</t>
    </rPh>
    <phoneticPr fontId="1"/>
  </si>
  <si>
    <t>Ａ種</t>
    <rPh sb="1" eb="2">
      <t>シュ</t>
    </rPh>
    <phoneticPr fontId="1"/>
  </si>
  <si>
    <t>Ｂ種</t>
    <rPh sb="1" eb="2">
      <t>シュ</t>
    </rPh>
    <phoneticPr fontId="1"/>
  </si>
  <si>
    <t>Ｃ種</t>
    <rPh sb="1" eb="2">
      <t>シュ</t>
    </rPh>
    <phoneticPr fontId="1"/>
  </si>
  <si>
    <t>構造方法</t>
  </si>
  <si>
    <t>…</t>
    <phoneticPr fontId="1"/>
  </si>
  <si>
    <t>（令第37条）</t>
    <phoneticPr fontId="1"/>
  </si>
  <si>
    <t>構造部材の耐久</t>
    <phoneticPr fontId="1"/>
  </si>
  <si>
    <t>地盤調査</t>
  </si>
  <si>
    <t>屋根ふき材等</t>
    <phoneticPr fontId="1"/>
  </si>
  <si>
    <t xml:space="preserve">屋根ふき材の固定方法 </t>
  </si>
  <si>
    <t xml:space="preserve">外装材の緊結方法 </t>
    <rPh sb="0" eb="3">
      <t>ガイソウザイ</t>
    </rPh>
    <phoneticPr fontId="1"/>
  </si>
  <si>
    <t>不要</t>
    <rPh sb="0" eb="2">
      <t>フヨウ</t>
    </rPh>
    <phoneticPr fontId="1"/>
  </si>
  <si>
    <t>必要</t>
    <rPh sb="0" eb="2">
      <t>ヒツヨウ</t>
    </rPh>
    <phoneticPr fontId="1"/>
  </si>
  <si>
    <t>なし</t>
    <phoneticPr fontId="1"/>
  </si>
  <si>
    <t>鉄筋コンクリート造</t>
  </si>
  <si>
    <t>木構造（令第３章第３節）</t>
    <rPh sb="0" eb="1">
      <t>モク</t>
    </rPh>
    <rPh sb="1" eb="3">
      <t>コウゾウ</t>
    </rPh>
    <rPh sb="4" eb="5">
      <t>レイ</t>
    </rPh>
    <rPh sb="5" eb="6">
      <t>ダイ</t>
    </rPh>
    <rPh sb="7" eb="8">
      <t>ショウ</t>
    </rPh>
    <rPh sb="8" eb="9">
      <t>ダイ</t>
    </rPh>
    <rPh sb="10" eb="11">
      <t>セツ</t>
    </rPh>
    <phoneticPr fontId="1"/>
  </si>
  <si>
    <t>構造部材等（令第３章第２節）</t>
    <phoneticPr fontId="1"/>
  </si>
  <si>
    <t>界壁（法第30条、令第114条1項、平12告示第1358号、昭45告示第1827号-第2）</t>
    <phoneticPr fontId="1"/>
  </si>
  <si>
    <t>使用建築構造材料（法第３７条）</t>
    <rPh sb="0" eb="2">
      <t>シヨウ</t>
    </rPh>
    <rPh sb="2" eb="4">
      <t>ケンチク</t>
    </rPh>
    <rPh sb="4" eb="6">
      <t>コウゾウ</t>
    </rPh>
    <rPh sb="6" eb="8">
      <t>ザイリョウ</t>
    </rPh>
    <rPh sb="9" eb="10">
      <t>ホウ</t>
    </rPh>
    <rPh sb="10" eb="11">
      <t>ダイ</t>
    </rPh>
    <rPh sb="13" eb="14">
      <t>ジョウ</t>
    </rPh>
    <phoneticPr fontId="1"/>
  </si>
  <si>
    <t>コンクリート</t>
    <phoneticPr fontId="1"/>
  </si>
  <si>
    <t>種 類</t>
    <phoneticPr fontId="1"/>
  </si>
  <si>
    <t>仕　様</t>
    <rPh sb="0" eb="1">
      <t>シ</t>
    </rPh>
    <rPh sb="2" eb="3">
      <t>サマ</t>
    </rPh>
    <phoneticPr fontId="1"/>
  </si>
  <si>
    <t>単位水量</t>
    <phoneticPr fontId="1"/>
  </si>
  <si>
    <t>単位セメント量</t>
    <phoneticPr fontId="1"/>
  </si>
  <si>
    <t>空気量</t>
    <phoneticPr fontId="1"/>
  </si>
  <si>
    <t>塩化物イオン量</t>
    <phoneticPr fontId="1"/>
  </si>
  <si>
    <t>(D10～D16)</t>
    <phoneticPr fontId="1"/>
  </si>
  <si>
    <t>(D19～D25)</t>
    <phoneticPr fontId="1"/>
  </si>
  <si>
    <t>(D29以上)</t>
    <phoneticPr fontId="1"/>
  </si>
  <si>
    <t>鉄　筋</t>
    <rPh sb="0" eb="1">
      <t>テツ</t>
    </rPh>
    <rPh sb="2" eb="3">
      <t>スジ</t>
    </rPh>
    <phoneticPr fontId="1"/>
  </si>
  <si>
    <t>厚さ：</t>
    <phoneticPr fontId="1"/>
  </si>
  <si>
    <t>材料種別</t>
    <rPh sb="0" eb="2">
      <t>ザイリョウ</t>
    </rPh>
    <rPh sb="2" eb="4">
      <t>シュベツ</t>
    </rPh>
    <phoneticPr fontId="1"/>
  </si>
  <si>
    <t>高　さ</t>
    <phoneticPr fontId="1"/>
  </si>
  <si>
    <t>・壁頂、基礎</t>
    <phoneticPr fontId="1"/>
  </si>
  <si>
    <t>・壁端部、隅角部</t>
    <phoneticPr fontId="1"/>
  </si>
  <si>
    <t>・壁内部　</t>
    <phoneticPr fontId="1"/>
  </si>
  <si>
    <t>：</t>
  </si>
  <si>
    <t>・端部定着</t>
    <rPh sb="1" eb="3">
      <t>タンブ</t>
    </rPh>
    <phoneticPr fontId="1"/>
  </si>
  <si>
    <t>あり</t>
    <phoneticPr fontId="1"/>
  </si>
  <si>
    <t>控え壁…</t>
    <rPh sb="0" eb="1">
      <t>ヒカ</t>
    </rPh>
    <rPh sb="2" eb="3">
      <t>カベ</t>
    </rPh>
    <phoneticPr fontId="1"/>
  </si>
  <si>
    <t>補強筋</t>
    <rPh sb="0" eb="2">
      <t>ホキョウ</t>
    </rPh>
    <phoneticPr fontId="1"/>
  </si>
  <si>
    <t>基　礎</t>
    <phoneticPr fontId="1"/>
  </si>
  <si>
    <t>（令第38条）
（昭12建告第1347号）</t>
    <phoneticPr fontId="1"/>
  </si>
  <si>
    <t>配筋根拠</t>
    <rPh sb="0" eb="2">
      <t>ハイキン</t>
    </rPh>
    <rPh sb="2" eb="4">
      <t>コンキョ</t>
    </rPh>
    <phoneticPr fontId="1"/>
  </si>
  <si>
    <t xml:space="preserve">　支持地盤の種別及び位置 </t>
    <phoneticPr fontId="1"/>
  </si>
  <si>
    <t xml:space="preserve">　基礎の種類 </t>
    <phoneticPr fontId="1"/>
  </si>
  <si>
    <t xml:space="preserve">　基礎の底部の位置 </t>
    <phoneticPr fontId="1"/>
  </si>
  <si>
    <t>　基礎の底部に作用する</t>
    <phoneticPr fontId="1"/>
  </si>
  <si>
    <t xml:space="preserve">　荷重の数値及び算出方法 </t>
    <phoneticPr fontId="1"/>
  </si>
  <si>
    <t xml:space="preserve">　木ぐい及び常水面の位置 </t>
    <phoneticPr fontId="1"/>
  </si>
  <si>
    <t>／</t>
    <phoneticPr fontId="1"/>
  </si>
  <si>
    <t>・立上り部分の高さ</t>
    <rPh sb="1" eb="3">
      <t>タチアガ</t>
    </rPh>
    <rPh sb="4" eb="6">
      <t>ブブン</t>
    </rPh>
    <rPh sb="7" eb="8">
      <t>タカ</t>
    </rPh>
    <phoneticPr fontId="1"/>
  </si>
  <si>
    <t>・立上り部分の厚さ</t>
  </si>
  <si>
    <t>・底板の厚さ</t>
    <rPh sb="1" eb="3">
      <t>テイバン</t>
    </rPh>
    <rPh sb="4" eb="5">
      <t>アツ</t>
    </rPh>
    <phoneticPr fontId="1"/>
  </si>
  <si>
    <t>・根入れ深さ</t>
  </si>
  <si>
    <t>・立上りの部分</t>
    <rPh sb="1" eb="3">
      <t>タチアガ</t>
    </rPh>
    <rPh sb="5" eb="7">
      <t>ブブン</t>
    </rPh>
    <phoneticPr fontId="1"/>
  </si>
  <si>
    <t>・底盤の補強筋</t>
    <rPh sb="1" eb="3">
      <t>テイバン</t>
    </rPh>
    <rPh sb="4" eb="7">
      <t>ホキョウキン</t>
    </rPh>
    <phoneticPr fontId="1"/>
  </si>
  <si>
    <t>・開口補強筋</t>
    <rPh sb="1" eb="3">
      <t>カイコウ</t>
    </rPh>
    <rPh sb="3" eb="6">
      <t>ホキョウキン</t>
    </rPh>
    <phoneticPr fontId="1"/>
  </si>
  <si>
    <t>仕　様：</t>
    <phoneticPr fontId="1"/>
  </si>
  <si>
    <t>）㎜</t>
    <phoneticPr fontId="1"/>
  </si>
  <si>
    <t>(GL-</t>
    <phoneticPr fontId="1"/>
  </si>
  <si>
    <t>鉄　筋：</t>
    <rPh sb="0" eb="1">
      <t>テツ</t>
    </rPh>
    <rPh sb="2" eb="3">
      <t>スジ</t>
    </rPh>
    <phoneticPr fontId="1"/>
  </si>
  <si>
    <t>※基礎の仕様は
部分詳細図に明示</t>
    <rPh sb="1" eb="3">
      <t>キソ</t>
    </rPh>
    <rPh sb="4" eb="6">
      <t>シヨウ</t>
    </rPh>
    <rPh sb="8" eb="10">
      <t>ブブン</t>
    </rPh>
    <rPh sb="10" eb="13">
      <t>ショウサイズ</t>
    </rPh>
    <rPh sb="14" eb="16">
      <t>メイジ</t>
    </rPh>
    <phoneticPr fontId="1"/>
  </si>
  <si>
    <t>主筋：</t>
    <rPh sb="0" eb="2">
      <t>シュキン</t>
    </rPh>
    <phoneticPr fontId="1"/>
  </si>
  <si>
    <t>補強筋：</t>
    <rPh sb="0" eb="3">
      <t>ホキョウキン</t>
    </rPh>
    <phoneticPr fontId="1"/>
  </si>
  <si>
    <t>)</t>
    <phoneticPr fontId="1"/>
  </si>
  <si>
    <t>工法名：</t>
    <phoneticPr fontId="1"/>
  </si>
  <si>
    <t>（令第39条）
（昭46建告第109号）</t>
    <phoneticPr fontId="1"/>
  </si>
  <si>
    <t>太陽光システム等を</t>
    <phoneticPr fontId="1"/>
  </si>
  <si>
    <t>設置した際の防錆処理</t>
  </si>
  <si>
    <t>飾石、張り石等：</t>
    <phoneticPr fontId="1"/>
  </si>
  <si>
    <t>タイル等：</t>
    <phoneticPr fontId="1"/>
  </si>
  <si>
    <t>補強コンクリート
　ブロック造《塀》</t>
    <phoneticPr fontId="1"/>
  </si>
  <si>
    <t>GL-（</t>
    <phoneticPr fontId="1"/>
  </si>
  <si>
    <t>地耐力（地盤の許容応力度）：</t>
    <rPh sb="0" eb="3">
      <t>チタイリョク</t>
    </rPh>
    <phoneticPr fontId="1"/>
  </si>
  <si>
    <t>種別：</t>
    <rPh sb="1" eb="2">
      <t>ベツ</t>
    </rPh>
    <phoneticPr fontId="1"/>
  </si>
  <si>
    <t>種類及び径</t>
    <rPh sb="2" eb="3">
      <t>オヨ</t>
    </rPh>
    <rPh sb="4" eb="5">
      <t>ケイ</t>
    </rPh>
    <phoneticPr fontId="1"/>
  </si>
  <si>
    <t>ｍ</t>
    <phoneticPr fontId="1"/>
  </si>
  <si>
    <t>地盤面からの深さ：</t>
    <phoneticPr fontId="1"/>
  </si>
  <si>
    <t>木　材</t>
    <phoneticPr fontId="1"/>
  </si>
  <si>
    <t>土台及び基礎</t>
    <phoneticPr fontId="1"/>
  </si>
  <si>
    <t>（令第41条）</t>
    <phoneticPr fontId="1"/>
  </si>
  <si>
    <t>（令第42条）</t>
    <phoneticPr fontId="1"/>
  </si>
  <si>
    <t>【設置位置】</t>
    <rPh sb="1" eb="3">
      <t>セッチ</t>
    </rPh>
    <rPh sb="3" eb="5">
      <t>イチ</t>
    </rPh>
    <phoneticPr fontId="1"/>
  </si>
  <si>
    <t>柱　脚</t>
    <phoneticPr fontId="1"/>
  </si>
  <si>
    <t>柱の小径</t>
  </si>
  <si>
    <t>土台の
緊結方法</t>
    <rPh sb="0" eb="2">
      <t>ドダイ</t>
    </rPh>
    <rPh sb="4" eb="6">
      <t>キンケツ</t>
    </rPh>
    <rPh sb="6" eb="8">
      <t>ホウホウ</t>
    </rPh>
    <phoneticPr fontId="1"/>
  </si>
  <si>
    <t>【  金　物  】</t>
    <phoneticPr fontId="1"/>
  </si>
  <si>
    <t>早見表・表計算ツール値</t>
    <rPh sb="0" eb="3">
      <t>ハヤミヒョウ</t>
    </rPh>
    <rPh sb="4" eb="7">
      <t>ヒョウケイサン</t>
    </rPh>
    <rPh sb="10" eb="11">
      <t>チ</t>
    </rPh>
    <phoneticPr fontId="1"/>
  </si>
  <si>
    <t>㎜</t>
    <phoneticPr fontId="1"/>
  </si>
  <si>
    <t>≦</t>
    <phoneticPr fontId="1"/>
  </si>
  <si>
    <t>柱の小径と横架材間内法寸法の比率</t>
  </si>
  <si>
    <t>1/</t>
    <phoneticPr fontId="1"/>
  </si>
  <si>
    <t>柱断面積の1/3 以上の欠き取り</t>
    <rPh sb="2" eb="4">
      <t>メンセキ</t>
    </rPh>
    <phoneticPr fontId="1"/>
  </si>
  <si>
    <t xml:space="preserve"> 2 階建てのすみ柱</t>
    <phoneticPr fontId="1"/>
  </si>
  <si>
    <t>[１階] 小径：</t>
    <rPh sb="2" eb="3">
      <t>カイ</t>
    </rPh>
    <phoneticPr fontId="1"/>
  </si>
  <si>
    <t>[２階] 小径：</t>
    <rPh sb="2" eb="3">
      <t>カイ</t>
    </rPh>
    <phoneticPr fontId="1"/>
  </si>
  <si>
    <t xml:space="preserve">   横架材相互間の垂直距離の最大 ：</t>
    <phoneticPr fontId="1"/>
  </si>
  <si>
    <t>[１階] 座屈長さ：</t>
    <rPh sb="2" eb="3">
      <t>カイ</t>
    </rPh>
    <phoneticPr fontId="1"/>
  </si>
  <si>
    <t>[２階] 座屈長さ：</t>
    <rPh sb="2" eb="3">
      <t>カイ</t>
    </rPh>
    <phoneticPr fontId="1"/>
  </si>
  <si>
    <t>断面最小二次率半径</t>
    <phoneticPr fontId="1"/>
  </si>
  <si>
    <t>柱の有効細長比：</t>
    <phoneticPr fontId="1"/>
  </si>
  <si>
    <t>A:</t>
    <phoneticPr fontId="1"/>
  </si>
  <si>
    <t>I:</t>
    <phoneticPr fontId="1"/>
  </si>
  <si>
    <t>λ:</t>
    <phoneticPr fontId="1"/>
  </si>
  <si>
    <t>≦150（</t>
    <phoneticPr fontId="1"/>
  </si>
  <si>
    <t>有効細長比
 ( 最大値 )</t>
    <phoneticPr fontId="1"/>
  </si>
  <si>
    <t xml:space="preserve">（令第44条） </t>
    <phoneticPr fontId="1"/>
  </si>
  <si>
    <t>はり等の横架材</t>
    <phoneticPr fontId="1"/>
  </si>
  <si>
    <t>筋かい</t>
    <phoneticPr fontId="1"/>
  </si>
  <si>
    <t>（令第45条）</t>
    <phoneticPr fontId="1"/>
  </si>
  <si>
    <t>筋交い端部</t>
    <rPh sb="3" eb="5">
      <t>タンブ</t>
    </rPh>
    <phoneticPr fontId="1"/>
  </si>
  <si>
    <t>筋かいの欠込み</t>
    <phoneticPr fontId="1"/>
  </si>
  <si>
    <t>（令第46条）</t>
    <phoneticPr fontId="1"/>
  </si>
  <si>
    <t>主要な梁断面：</t>
    <rPh sb="4" eb="6">
      <t>ダンメン</t>
    </rPh>
    <phoneticPr fontId="1"/>
  </si>
  <si>
    <t>柱の小径
横架材間距離</t>
    <phoneticPr fontId="1"/>
  </si>
  <si>
    <t>（令第43条）</t>
    <phoneticPr fontId="1"/>
  </si>
  <si>
    <t>小屋ばり</t>
    <rPh sb="0" eb="2">
      <t>コヤ</t>
    </rPh>
    <phoneticPr fontId="1"/>
  </si>
  <si>
    <t>小屋組み</t>
    <rPh sb="0" eb="2">
      <t>コヤ</t>
    </rPh>
    <rPh sb="2" eb="3">
      <t>グ</t>
    </rPh>
    <phoneticPr fontId="1"/>
  </si>
  <si>
    <t>床組み</t>
    <rPh sb="0" eb="2">
      <t>ユカグ</t>
    </rPh>
    <phoneticPr fontId="1"/>
  </si>
  <si>
    <t>【小屋組みの構造】</t>
    <rPh sb="1" eb="3">
      <t>コヤ</t>
    </rPh>
    <rPh sb="3" eb="4">
      <t>グ</t>
    </rPh>
    <rPh sb="6" eb="8">
      <t>コウゾウ</t>
    </rPh>
    <phoneticPr fontId="1"/>
  </si>
  <si>
    <t>構造耐力上
必要な軸組等</t>
    <rPh sb="11" eb="12">
      <t>トウ</t>
    </rPh>
    <phoneticPr fontId="1"/>
  </si>
  <si>
    <t>継手・仕口</t>
  </si>
  <si>
    <t>柱脚・柱頭</t>
    <rPh sb="0" eb="2">
      <t>チュウキャク</t>
    </rPh>
    <rPh sb="3" eb="5">
      <t>チュウトウ</t>
    </rPh>
    <phoneticPr fontId="1"/>
  </si>
  <si>
    <t>耐力壁：</t>
    <rPh sb="0" eb="2">
      <t>タイリョク</t>
    </rPh>
    <rPh sb="2" eb="3">
      <t>カベ</t>
    </rPh>
    <phoneticPr fontId="1"/>
  </si>
  <si>
    <t>その他：</t>
    <rPh sb="2" eb="3">
      <t>タ</t>
    </rPh>
    <phoneticPr fontId="1"/>
  </si>
  <si>
    <t>小屋組の
接合方法</t>
    <phoneticPr fontId="1"/>
  </si>
  <si>
    <t>外壁内部等の</t>
    <rPh sb="0" eb="2">
      <t>ガイヘキ</t>
    </rPh>
    <rPh sb="2" eb="4">
      <t>ナイブ</t>
    </rPh>
    <rPh sb="4" eb="5">
      <t>トウ</t>
    </rPh>
    <phoneticPr fontId="1"/>
  </si>
  <si>
    <t>防腐措置等</t>
  </si>
  <si>
    <t>（令第49条）</t>
    <phoneticPr fontId="1"/>
  </si>
  <si>
    <t>構造耐力上主要な部分の柱、筋かい及び土台：</t>
    <rPh sb="16" eb="17">
      <t>オヨ</t>
    </rPh>
    <phoneticPr fontId="1"/>
  </si>
  <si>
    <t>鉄網モルタル塗り等の下地防水措置　　　　：</t>
    <rPh sb="6" eb="7">
      <t>ヌ</t>
    </rPh>
    <phoneticPr fontId="1"/>
  </si>
  <si>
    <t>岡KJC-S1-[１]</t>
    <phoneticPr fontId="1"/>
  </si>
  <si>
    <t>岡KJC-S1-[2]</t>
    <phoneticPr fontId="1"/>
  </si>
  <si>
    <t>non-scale</t>
    <phoneticPr fontId="1"/>
  </si>
  <si>
    <t>法チェック・仕様表＜構造規定＞</t>
    <phoneticPr fontId="1"/>
  </si>
  <si>
    <t>kN/㎡</t>
    <phoneticPr fontId="1"/>
  </si>
  <si>
    <t>／</t>
    <phoneticPr fontId="1"/>
  </si>
  <si>
    <t>筋交い断面</t>
    <rPh sb="0" eb="2">
      <t>スジカ</t>
    </rPh>
    <rPh sb="3" eb="5">
      <t>ダンメン</t>
    </rPh>
    <phoneticPr fontId="1"/>
  </si>
  <si>
    <t>（令第47条）
（平12建告第1460号）</t>
    <phoneticPr fontId="1"/>
  </si>
  <si>
    <t>水セメント比</t>
    <phoneticPr fontId="1"/>
  </si>
  <si>
    <t>〈縦 筋〉</t>
    <rPh sb="1" eb="2">
      <t>タテ</t>
    </rPh>
    <rPh sb="3" eb="4">
      <t>キン</t>
    </rPh>
    <phoneticPr fontId="1"/>
  </si>
  <si>
    <t>：</t>
    <phoneticPr fontId="1"/>
  </si>
  <si>
    <r>
      <rPr>
        <sz val="7"/>
        <color theme="1"/>
        <rFont val="游ゴシック"/>
        <family val="3"/>
        <charset val="128"/>
        <scheme val="minor"/>
      </rPr>
      <t>●</t>
    </r>
    <r>
      <rPr>
        <sz val="9"/>
        <color theme="1"/>
        <rFont val="游ゴシック"/>
        <family val="3"/>
        <charset val="128"/>
        <scheme val="minor"/>
      </rPr>
      <t>小屋束―小屋ばり　</t>
    </r>
    <rPh sb="1" eb="3">
      <t>コヤ</t>
    </rPh>
    <rPh sb="3" eb="4">
      <t>ツカ</t>
    </rPh>
    <rPh sb="5" eb="7">
      <t>コヤ</t>
    </rPh>
    <phoneticPr fontId="1"/>
  </si>
  <si>
    <t>　　　　   もや・棟木</t>
    <phoneticPr fontId="1"/>
  </si>
  <si>
    <r>
      <rPr>
        <sz val="7"/>
        <color theme="1"/>
        <rFont val="游ゴシック"/>
        <family val="3"/>
        <charset val="128"/>
        <scheme val="minor"/>
      </rPr>
      <t>●</t>
    </r>
    <r>
      <rPr>
        <sz val="9"/>
        <color theme="1"/>
        <rFont val="游ゴシック"/>
        <family val="3"/>
        <charset val="128"/>
        <scheme val="minor"/>
      </rPr>
      <t>野地板―垂木　</t>
    </r>
    <rPh sb="1" eb="4">
      <t>ノジイタ</t>
    </rPh>
    <rPh sb="5" eb="7">
      <t>タルキ</t>
    </rPh>
    <phoneticPr fontId="1"/>
  </si>
  <si>
    <r>
      <rPr>
        <sz val="7"/>
        <color theme="1"/>
        <rFont val="游ゴシック"/>
        <family val="3"/>
        <charset val="128"/>
        <scheme val="minor"/>
      </rPr>
      <t>●</t>
    </r>
    <r>
      <rPr>
        <sz val="9"/>
        <color theme="1"/>
        <rFont val="游ゴシック"/>
        <family val="3"/>
        <charset val="128"/>
        <scheme val="minor"/>
      </rPr>
      <t>垂木　―軒げた</t>
    </r>
    <phoneticPr fontId="1"/>
  </si>
  <si>
    <t>＋</t>
    <phoneticPr fontId="1"/>
  </si>
  <si>
    <t>火打ち土台</t>
    <rPh sb="0" eb="1">
      <t>ヒ</t>
    </rPh>
    <rPh sb="1" eb="2">
      <t>ウ</t>
    </rPh>
    <rPh sb="3" eb="5">
      <t>ドダイ</t>
    </rPh>
    <phoneticPr fontId="1"/>
  </si>
  <si>
    <t>土台：</t>
  </si>
  <si>
    <t>基礎スパン表</t>
    <phoneticPr fontId="1"/>
  </si>
  <si>
    <t>告示第1347号第２（構造計算）</t>
    <phoneticPr fontId="1"/>
  </si>
  <si>
    <t>告示第1347号第１</t>
    <phoneticPr fontId="1"/>
  </si>
  <si>
    <t>※地盤調査を行った場合は地盤調査報告書を添付</t>
    <rPh sb="1" eb="5">
      <t>ジバンチョウサ</t>
    </rPh>
    <rPh sb="6" eb="7">
      <t>オコナ</t>
    </rPh>
    <rPh sb="9" eb="11">
      <t>バアイ</t>
    </rPh>
    <rPh sb="12" eb="19">
      <t>ジバンチョウサホウコクショ</t>
    </rPh>
    <rPh sb="20" eb="22">
      <t>テンプ</t>
    </rPh>
    <phoneticPr fontId="1"/>
  </si>
  <si>
    <t>※地盤改良工事を行う場合は地盤改良検討書を添付</t>
  </si>
  <si>
    <t>地盤改良</t>
    <phoneticPr fontId="1"/>
  </si>
  <si>
    <t>液状化検討</t>
    <rPh sb="0" eb="5">
      <t>エキジョウカケントウ</t>
    </rPh>
    <phoneticPr fontId="1"/>
  </si>
  <si>
    <t>・</t>
    <phoneticPr fontId="1"/>
  </si>
  <si>
    <t>ホルムアルデヒドに対する措置</t>
    <phoneticPr fontId="1"/>
  </si>
  <si>
    <t>クロルピリホスを添加した建築材料を使用しない。</t>
  </si>
  <si>
    <t>天　井:</t>
    <phoneticPr fontId="1"/>
  </si>
  <si>
    <t>壁　　:</t>
    <phoneticPr fontId="1"/>
  </si>
  <si>
    <t>設置個所：</t>
    <phoneticPr fontId="1"/>
  </si>
  <si>
    <t>通気措置：</t>
  </si>
  <si>
    <t>機械気設備の構造（２４時間換気）</t>
    <phoneticPr fontId="1"/>
  </si>
  <si>
    <t>有り</t>
    <phoneticPr fontId="1"/>
  </si>
  <si>
    <t>※H=1.2m以下のものを除く</t>
    <rPh sb="7" eb="9">
      <t>イカ</t>
    </rPh>
    <rPh sb="13" eb="14">
      <t>ノゾ</t>
    </rPh>
    <phoneticPr fontId="1"/>
  </si>
  <si>
    <t>㎜</t>
    <phoneticPr fontId="1"/>
  </si>
  <si>
    <t>２階：</t>
    <phoneticPr fontId="1"/>
  </si>
  <si>
    <t>・主筋と補強筋は緊結</t>
    <rPh sb="1" eb="3">
      <t>シュキン</t>
    </rPh>
    <rPh sb="4" eb="7">
      <t>ホキョウキン</t>
    </rPh>
    <rPh sb="8" eb="10">
      <t>キンケツ</t>
    </rPh>
    <phoneticPr fontId="1"/>
  </si>
  <si>
    <t>軸組みの配置：耐力壁をつり合いよく配置　※柱・耐力壁平面図による</t>
    <rPh sb="0" eb="1">
      <t>ジク</t>
    </rPh>
    <rPh sb="1" eb="2">
      <t>グ</t>
    </rPh>
    <rPh sb="4" eb="6">
      <t>ハイチ</t>
    </rPh>
    <rPh sb="7" eb="9">
      <t>タイリョク</t>
    </rPh>
    <rPh sb="9" eb="10">
      <t>カベ</t>
    </rPh>
    <rPh sb="13" eb="14">
      <t>ア</t>
    </rPh>
    <rPh sb="17" eb="19">
      <t>ハイチ</t>
    </rPh>
    <rPh sb="21" eb="22">
      <t>ハシラ</t>
    </rPh>
    <rPh sb="23" eb="26">
      <t>タイリョクヘキ</t>
    </rPh>
    <rPh sb="26" eb="29">
      <t>ヘイメンズ</t>
    </rPh>
    <phoneticPr fontId="1"/>
  </si>
  <si>
    <t>壁量計算、四分割法（平12建告第1352号）による</t>
    <rPh sb="0" eb="1">
      <t>カベ</t>
    </rPh>
    <rPh sb="1" eb="2">
      <t>リョウ</t>
    </rPh>
    <rPh sb="2" eb="4">
      <t>ケイサン</t>
    </rPh>
    <rPh sb="5" eb="6">
      <t>ヨン</t>
    </rPh>
    <rPh sb="6" eb="9">
      <t>ブンカツホウ</t>
    </rPh>
    <rPh sb="10" eb="11">
      <t>ヒラ</t>
    </rPh>
    <rPh sb="13" eb="14">
      <t>ケン</t>
    </rPh>
    <phoneticPr fontId="1"/>
  </si>
  <si>
    <t>構造計算による</t>
    <rPh sb="0" eb="2">
      <t>コウゾウ</t>
    </rPh>
    <rPh sb="2" eb="4">
      <t>ケイサン</t>
    </rPh>
    <phoneticPr fontId="1"/>
  </si>
  <si>
    <t>IH</t>
  </si>
  <si>
    <t>液状化の影響</t>
    <rPh sb="0" eb="3">
      <t>エキジョウカ</t>
    </rPh>
    <rPh sb="4" eb="6">
      <t>エイキョウ</t>
    </rPh>
    <phoneticPr fontId="1"/>
  </si>
  <si>
    <t>大</t>
    <rPh sb="0" eb="1">
      <t>ダイ</t>
    </rPh>
    <phoneticPr fontId="1"/>
  </si>
  <si>
    <t>小</t>
    <rPh sb="0" eb="1">
      <t>ショウ</t>
    </rPh>
    <phoneticPr fontId="1"/>
  </si>
  <si>
    <t>考察：</t>
    <phoneticPr fontId="1"/>
  </si>
  <si>
    <t>なし</t>
    <phoneticPr fontId="1"/>
  </si>
  <si>
    <t>本シートの著作権は岡山県建築住宅センター㈱に帰属しており、無断で複製、転載、転用、改変等の利用を固く禁じます。　Ver1.2　2025.8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</si>
</sst>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000_ "/>
    <numFmt numFmtId="178" formatCode="0_ "/>
    <numFmt numFmtId="179" formatCode="0_);[Red]\(0\)"/>
    <numFmt numFmtId="180" formatCode="0.0_);[Red]\(0.0\)"/>
    <numFmt numFmtId="181" formatCode="0.00_);[Red]\(0.00\)"/>
    <numFmt numFmtId="182" formatCode="0.000000_ "/>
    <numFmt numFmtId="183" formatCode="0.0_ "/>
    <numFmt numFmtId="184" formatCode="#,##0_ "/>
  </numFmts>
  <fonts count="17" x14ac:knownFonts="1">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6"/>
      <color theme="1"/>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7"/>
      <color theme="1"/>
      <name val="游ゴシック"/>
      <family val="3"/>
      <charset val="128"/>
      <scheme val="minor"/>
    </font>
    <font>
      <u/>
      <sz val="8"/>
      <color theme="1"/>
      <name val="游ゴシック"/>
      <family val="3"/>
      <charset val="128"/>
      <scheme val="minor"/>
    </font>
    <font>
      <sz val="11"/>
      <color theme="1"/>
      <name val="游ゴシック"/>
      <family val="3"/>
      <charset val="128"/>
      <scheme val="minor"/>
    </font>
    <font>
      <b/>
      <sz val="11"/>
      <color theme="0"/>
      <name val="游ゴシック"/>
      <family val="3"/>
      <charset val="128"/>
      <scheme val="minor"/>
    </font>
    <font>
      <sz val="9"/>
      <color theme="1"/>
      <name val="游ゴシック"/>
      <family val="2"/>
      <charset val="128"/>
      <scheme val="minor"/>
    </font>
    <font>
      <u/>
      <sz val="8"/>
      <name val="游ゴシック"/>
      <family val="3"/>
      <charset val="128"/>
      <scheme val="minor"/>
    </font>
    <font>
      <sz val="8"/>
      <color rgb="FF000000"/>
      <name val="游ゴシック"/>
      <family val="3"/>
      <charset val="128"/>
      <scheme val="minor"/>
    </font>
    <font>
      <sz val="10"/>
      <color theme="1"/>
      <name val="游ゴシック"/>
      <family val="3"/>
      <charset val="128"/>
      <scheme val="minor"/>
    </font>
    <font>
      <sz val="9"/>
      <color rgb="FF000000"/>
      <name val="Meiryo UI"/>
      <family val="3"/>
      <charset val="128"/>
    </font>
    <font>
      <sz val="11"/>
      <name val="游ゴシック"/>
      <family val="3"/>
      <charset val="128"/>
      <scheme val="minor"/>
    </font>
    <font>
      <sz val="9"/>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dashed">
        <color indexed="64"/>
      </right>
      <top/>
      <bottom/>
      <diagonal/>
    </border>
    <border>
      <left/>
      <right style="dashed">
        <color indexed="64"/>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ashed">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diagonal/>
    </border>
    <border>
      <left/>
      <right style="dashed">
        <color indexed="64"/>
      </right>
      <top style="thin">
        <color indexed="64"/>
      </top>
      <bottom/>
      <diagonal/>
    </border>
  </borders>
  <cellStyleXfs count="1">
    <xf numFmtId="0" fontId="0" fillId="0" borderId="0">
      <alignment vertical="center"/>
    </xf>
  </cellStyleXfs>
  <cellXfs count="407">
    <xf numFmtId="0" fontId="0" fillId="0" borderId="0" xfId="0">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lignment vertical="center"/>
    </xf>
    <xf numFmtId="0" fontId="4" fillId="0" borderId="8" xfId="0" applyFont="1" applyBorder="1">
      <alignment vertical="center"/>
    </xf>
    <xf numFmtId="0" fontId="4" fillId="0" borderId="9" xfId="0" applyFont="1" applyBorder="1">
      <alignment vertical="center"/>
    </xf>
    <xf numFmtId="0" fontId="4" fillId="0" borderId="6" xfId="0" applyFont="1" applyBorder="1">
      <alignment vertical="center"/>
    </xf>
    <xf numFmtId="0" fontId="4" fillId="0" borderId="13" xfId="0" applyFont="1" applyBorder="1">
      <alignment vertical="center"/>
    </xf>
    <xf numFmtId="0" fontId="4" fillId="0" borderId="12" xfId="0" applyFont="1" applyBorder="1">
      <alignment vertical="center"/>
    </xf>
    <xf numFmtId="0" fontId="4" fillId="0" borderId="8" xfId="0" applyFont="1" applyBorder="1" applyAlignment="1">
      <alignment horizontal="right" vertical="center"/>
    </xf>
    <xf numFmtId="0" fontId="4" fillId="0" borderId="14" xfId="0" applyFont="1" applyBorder="1">
      <alignment vertical="center"/>
    </xf>
    <xf numFmtId="0" fontId="4" fillId="0" borderId="15" xfId="0" applyFont="1" applyBorder="1" applyAlignment="1">
      <alignment horizontal="left" vertical="center"/>
    </xf>
    <xf numFmtId="0" fontId="4" fillId="0" borderId="5" xfId="0" applyFont="1" applyBorder="1">
      <alignment vertical="center"/>
    </xf>
    <xf numFmtId="0" fontId="4" fillId="0" borderId="7" xfId="0" applyFont="1" applyBorder="1">
      <alignment vertical="center"/>
    </xf>
    <xf numFmtId="0" fontId="2" fillId="0" borderId="0" xfId="0" applyFont="1">
      <alignment vertical="center"/>
    </xf>
    <xf numFmtId="0" fontId="2" fillId="0" borderId="0" xfId="0" applyFont="1" applyAlignment="1">
      <alignment horizontal="center" vertical="center"/>
    </xf>
    <xf numFmtId="0" fontId="4" fillId="0" borderId="9" xfId="0" applyFont="1" applyBorder="1" applyAlignment="1">
      <alignment horizontal="left" vertical="center"/>
    </xf>
    <xf numFmtId="0" fontId="8" fillId="0" borderId="0" xfId="0" applyFont="1" applyAlignment="1">
      <alignment horizontal="center" vertical="center"/>
    </xf>
    <xf numFmtId="0" fontId="5" fillId="0" borderId="0" xfId="0" applyFont="1">
      <alignment vertical="center"/>
    </xf>
    <xf numFmtId="0" fontId="4" fillId="0" borderId="0" xfId="0" applyFont="1" applyAlignment="1">
      <alignment vertical="center" wrapText="1"/>
    </xf>
    <xf numFmtId="0" fontId="4" fillId="3" borderId="13" xfId="0" applyFont="1" applyFill="1" applyBorder="1" applyProtection="1">
      <alignment vertical="center"/>
      <protection locked="0"/>
    </xf>
    <xf numFmtId="0" fontId="4" fillId="3" borderId="5" xfId="0" applyFont="1" applyFill="1" applyBorder="1" applyProtection="1">
      <alignment vertical="center"/>
      <protection locked="0"/>
    </xf>
    <xf numFmtId="0" fontId="4" fillId="3" borderId="2" xfId="0" applyFont="1" applyFill="1" applyBorder="1" applyProtection="1">
      <alignment vertical="center"/>
      <protection locked="0"/>
    </xf>
    <xf numFmtId="0" fontId="4" fillId="0" borderId="14" xfId="0" applyFont="1" applyBorder="1" applyAlignment="1">
      <alignment horizontal="left" vertical="center"/>
    </xf>
    <xf numFmtId="0" fontId="4" fillId="0" borderId="6" xfId="0" applyFont="1" applyBorder="1" applyAlignment="1">
      <alignment horizontal="left" vertical="center"/>
    </xf>
    <xf numFmtId="0" fontId="5" fillId="0" borderId="8" xfId="0" applyFont="1" applyBorder="1" applyProtection="1">
      <alignment vertical="center"/>
      <protection hidden="1"/>
    </xf>
    <xf numFmtId="0" fontId="4" fillId="0" borderId="2" xfId="0" applyFont="1" applyBorder="1">
      <alignment vertical="center"/>
    </xf>
    <xf numFmtId="0" fontId="4" fillId="3" borderId="11" xfId="0" applyFont="1" applyFill="1" applyBorder="1" applyProtection="1">
      <alignment vertical="center"/>
      <protection locked="0"/>
    </xf>
    <xf numFmtId="0" fontId="2" fillId="0" borderId="8" xfId="0" applyFont="1" applyBorder="1">
      <alignment vertical="center"/>
    </xf>
    <xf numFmtId="0" fontId="4" fillId="3" borderId="7" xfId="0" applyFont="1" applyFill="1" applyBorder="1" applyProtection="1">
      <alignment vertical="center"/>
      <protection locked="0"/>
    </xf>
    <xf numFmtId="0" fontId="11" fillId="4" borderId="26" xfId="0" applyFont="1" applyFill="1" applyBorder="1">
      <alignment vertical="center"/>
    </xf>
    <xf numFmtId="0" fontId="2" fillId="4" borderId="26" xfId="0" applyFont="1" applyFill="1" applyBorder="1">
      <alignment vertical="center"/>
    </xf>
    <xf numFmtId="0" fontId="7" fillId="4" borderId="30" xfId="0" applyFont="1" applyFill="1" applyBorder="1">
      <alignment vertical="center"/>
    </xf>
    <xf numFmtId="0" fontId="4" fillId="0" borderId="0" xfId="0" applyFont="1" applyProtection="1">
      <alignment vertical="center"/>
      <protection locked="0"/>
    </xf>
    <xf numFmtId="0" fontId="4" fillId="0" borderId="6" xfId="0" applyFont="1" applyBorder="1" applyProtection="1">
      <alignment vertical="center"/>
      <protection hidden="1"/>
    </xf>
    <xf numFmtId="0" fontId="2" fillId="0" borderId="5" xfId="0" applyFont="1" applyBorder="1" applyProtection="1">
      <alignment vertical="center"/>
      <protection hidden="1"/>
    </xf>
    <xf numFmtId="0" fontId="4" fillId="0" borderId="3" xfId="0" applyFont="1" applyBorder="1" applyProtection="1">
      <alignment vertical="center"/>
      <protection hidden="1"/>
    </xf>
    <xf numFmtId="0" fontId="4" fillId="0" borderId="4" xfId="0" applyFont="1" applyBorder="1" applyProtection="1">
      <alignment vertical="center"/>
      <protection hidden="1"/>
    </xf>
    <xf numFmtId="0" fontId="4" fillId="0" borderId="9" xfId="0" applyFont="1" applyBorder="1" applyProtection="1">
      <alignment vertical="center"/>
      <protection hidden="1"/>
    </xf>
    <xf numFmtId="0" fontId="4" fillId="0" borderId="8" xfId="0" applyFont="1" applyBorder="1" applyProtection="1">
      <alignment vertical="center"/>
      <protection hidden="1"/>
    </xf>
    <xf numFmtId="0" fontId="4" fillId="0" borderId="11" xfId="0" applyFont="1" applyBorder="1">
      <alignment vertical="center"/>
    </xf>
    <xf numFmtId="179" fontId="6" fillId="0" borderId="4" xfId="0" applyNumberFormat="1" applyFont="1" applyBorder="1">
      <alignment vertical="center"/>
    </xf>
    <xf numFmtId="0" fontId="13" fillId="0" borderId="3" xfId="0" applyFont="1" applyBorder="1">
      <alignment vertical="center"/>
    </xf>
    <xf numFmtId="0" fontId="4" fillId="5" borderId="31" xfId="0" applyFont="1" applyFill="1" applyBorder="1" applyProtection="1">
      <alignment vertical="center"/>
      <protection hidden="1"/>
    </xf>
    <xf numFmtId="0" fontId="4" fillId="5" borderId="23" xfId="0" applyFont="1" applyFill="1" applyBorder="1" applyAlignment="1" applyProtection="1">
      <alignment vertical="top"/>
      <protection hidden="1"/>
    </xf>
    <xf numFmtId="0" fontId="4" fillId="5" borderId="23" xfId="0" applyFont="1" applyFill="1" applyBorder="1" applyProtection="1">
      <alignment vertical="center"/>
      <protection hidden="1"/>
    </xf>
    <xf numFmtId="0" fontId="4" fillId="5" borderId="32" xfId="0" applyFont="1" applyFill="1" applyBorder="1" applyProtection="1">
      <alignment vertical="center"/>
      <protection hidden="1"/>
    </xf>
    <xf numFmtId="0" fontId="4" fillId="5" borderId="33" xfId="0" applyFont="1" applyFill="1" applyBorder="1" applyAlignment="1" applyProtection="1">
      <alignment horizontal="right" vertical="center"/>
      <protection hidden="1"/>
    </xf>
    <xf numFmtId="0" fontId="4" fillId="5" borderId="33" xfId="0" applyFont="1" applyFill="1" applyBorder="1" applyProtection="1">
      <alignment vertical="center"/>
      <protection hidden="1"/>
    </xf>
    <xf numFmtId="0" fontId="4" fillId="5" borderId="34" xfId="0" applyFont="1" applyFill="1" applyBorder="1" applyProtection="1">
      <alignment vertical="center"/>
      <protection hidden="1"/>
    </xf>
    <xf numFmtId="0" fontId="4" fillId="5" borderId="35" xfId="0" applyFont="1" applyFill="1" applyBorder="1" applyAlignment="1" applyProtection="1">
      <alignment horizontal="right" vertical="center"/>
      <protection hidden="1"/>
    </xf>
    <xf numFmtId="178" fontId="4" fillId="5" borderId="16" xfId="0" applyNumberFormat="1" applyFont="1" applyFill="1" applyBorder="1" applyAlignment="1" applyProtection="1">
      <alignment horizontal="right" vertical="center"/>
      <protection hidden="1"/>
    </xf>
    <xf numFmtId="0" fontId="4" fillId="5" borderId="16" xfId="0" applyFont="1" applyFill="1" applyBorder="1" applyProtection="1">
      <alignment vertical="center"/>
      <protection hidden="1"/>
    </xf>
    <xf numFmtId="0" fontId="4" fillId="5" borderId="16" xfId="0" applyFont="1" applyFill="1" applyBorder="1" applyAlignment="1" applyProtection="1">
      <alignment horizontal="right" vertical="center"/>
      <protection hidden="1"/>
    </xf>
    <xf numFmtId="0" fontId="4" fillId="0" borderId="3" xfId="0" applyFont="1" applyBorder="1" applyAlignment="1">
      <alignment vertical="top"/>
    </xf>
    <xf numFmtId="0" fontId="4" fillId="3" borderId="8" xfId="0" applyFont="1" applyFill="1" applyBorder="1" applyProtection="1">
      <alignment vertical="center"/>
      <protection locked="0"/>
    </xf>
    <xf numFmtId="0" fontId="4" fillId="3" borderId="3" xfId="0" applyFont="1" applyFill="1" applyBorder="1" applyProtection="1">
      <alignment vertical="center"/>
      <protection locked="0"/>
    </xf>
    <xf numFmtId="0" fontId="2" fillId="0" borderId="37" xfId="0" applyFont="1" applyBorder="1" applyProtection="1">
      <alignment vertical="center"/>
      <protection hidden="1"/>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vertical="top"/>
    </xf>
    <xf numFmtId="0" fontId="4" fillId="0" borderId="0" xfId="0" applyFont="1" applyProtection="1">
      <alignment vertical="center"/>
      <protection hidden="1"/>
    </xf>
    <xf numFmtId="0" fontId="13" fillId="0" borderId="0" xfId="0" applyFont="1">
      <alignment vertical="center"/>
    </xf>
    <xf numFmtId="0" fontId="5" fillId="0" borderId="0" xfId="0" applyFo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lignment horizontal="right" vertical="center"/>
    </xf>
    <xf numFmtId="0" fontId="4" fillId="0" borderId="6"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3" borderId="0" xfId="0" applyFont="1" applyFill="1" applyProtection="1">
      <alignment vertical="center"/>
      <protection locked="0"/>
    </xf>
    <xf numFmtId="178" fontId="4" fillId="0" borderId="0" xfId="0" applyNumberFormat="1" applyFont="1" applyAlignment="1">
      <alignment vertical="center" shrinkToFit="1"/>
    </xf>
    <xf numFmtId="0" fontId="4" fillId="0" borderId="3" xfId="0" applyFont="1" applyBorder="1" applyAlignment="1" applyProtection="1">
      <alignment vertical="center" shrinkToFit="1"/>
      <protection hidden="1"/>
    </xf>
    <xf numFmtId="0" fontId="4" fillId="0" borderId="0" xfId="0" applyFont="1" applyAlignment="1" applyProtection="1">
      <alignment vertical="center" shrinkToFit="1"/>
      <protection hidden="1"/>
    </xf>
    <xf numFmtId="0" fontId="4" fillId="0" borderId="8" xfId="0" applyFont="1" applyBorder="1" applyAlignment="1" applyProtection="1">
      <alignment vertical="center" shrinkToFit="1"/>
      <protection hidden="1"/>
    </xf>
    <xf numFmtId="0" fontId="4" fillId="0" borderId="0" xfId="0" applyFont="1" applyAlignment="1">
      <alignment horizontal="left" vertical="center"/>
    </xf>
    <xf numFmtId="178" fontId="4" fillId="5" borderId="0" xfId="0" applyNumberFormat="1" applyFont="1" applyFill="1" applyAlignment="1" applyProtection="1">
      <alignment horizontal="right" vertical="center"/>
      <protection hidden="1"/>
    </xf>
    <xf numFmtId="0" fontId="4" fillId="5" borderId="0" xfId="0" applyFont="1" applyFill="1" applyProtection="1">
      <alignment vertical="center"/>
      <protection hidden="1"/>
    </xf>
    <xf numFmtId="0" fontId="4" fillId="5" borderId="0" xfId="0" applyFont="1" applyFill="1" applyAlignment="1" applyProtection="1">
      <alignment horizontal="right" vertical="center"/>
      <protection hidden="1"/>
    </xf>
    <xf numFmtId="0" fontId="4" fillId="5" borderId="0" xfId="0" applyFont="1" applyFill="1" applyAlignment="1" applyProtection="1">
      <alignment vertical="top"/>
      <protection hidden="1"/>
    </xf>
    <xf numFmtId="0" fontId="4" fillId="0" borderId="5" xfId="0" applyFont="1" applyBorder="1" applyProtection="1">
      <alignment vertical="center"/>
      <protection locked="0"/>
    </xf>
    <xf numFmtId="0" fontId="2" fillId="0" borderId="0" xfId="0" applyFont="1" applyAlignment="1">
      <alignment vertical="top"/>
    </xf>
    <xf numFmtId="0" fontId="4" fillId="0" borderId="0" xfId="0" applyFont="1" applyAlignment="1" applyProtection="1">
      <alignment horizontal="center" vertical="center" shrinkToFit="1"/>
      <protection locked="0"/>
    </xf>
    <xf numFmtId="0" fontId="4" fillId="0" borderId="5"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4" fillId="0" borderId="6" xfId="0" applyFont="1" applyBorder="1" applyAlignment="1" applyProtection="1">
      <alignment horizontal="left" vertical="center"/>
      <protection hidden="1"/>
    </xf>
    <xf numFmtId="0" fontId="2" fillId="0" borderId="13" xfId="0" applyFont="1" applyBorder="1" applyAlignment="1" applyProtection="1">
      <alignment horizontal="left" vertical="top" wrapText="1"/>
      <protection locked="0"/>
    </xf>
    <xf numFmtId="0" fontId="2" fillId="0" borderId="13"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 fillId="0" borderId="11" xfId="0" applyFont="1" applyBorder="1" applyAlignment="1" applyProtection="1">
      <alignment horizontal="left" vertical="top" wrapText="1"/>
      <protection locked="0"/>
    </xf>
    <xf numFmtId="0" fontId="4" fillId="0" borderId="0" xfId="0" applyFont="1" applyAlignment="1" applyProtection="1">
      <alignment horizontal="left" vertical="center" shrinkToFit="1"/>
      <protection locked="0"/>
    </xf>
    <xf numFmtId="0" fontId="4" fillId="0" borderId="6" xfId="0" applyFont="1" applyBorder="1" applyAlignment="1" applyProtection="1">
      <alignment horizontal="left" vertical="center" shrinkToFit="1"/>
      <protection locked="0"/>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3" fillId="0" borderId="19" xfId="0" applyFont="1" applyBorder="1" applyAlignment="1">
      <alignment horizontal="right" vertical="top"/>
    </xf>
    <xf numFmtId="0" fontId="3" fillId="0" borderId="20" xfId="0" applyFont="1" applyBorder="1" applyAlignment="1">
      <alignment horizontal="right" vertical="top"/>
    </xf>
    <xf numFmtId="0" fontId="4" fillId="0" borderId="3" xfId="0" applyFont="1" applyBorder="1" applyAlignment="1" applyProtection="1">
      <alignment horizontal="left" vertical="center" shrinkToFit="1"/>
      <protection locked="0"/>
    </xf>
    <xf numFmtId="0" fontId="4" fillId="0" borderId="0" xfId="0" applyFont="1" applyAlignment="1" applyProtection="1">
      <alignment horizontal="center" vertical="center"/>
      <protection hidden="1"/>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13" xfId="0" applyFont="1" applyBorder="1" applyAlignment="1">
      <alignment horizontal="righ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2" fillId="3" borderId="5"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protection locked="0"/>
    </xf>
    <xf numFmtId="0" fontId="2" fillId="3" borderId="6" xfId="0" applyFont="1" applyFill="1" applyBorder="1" applyAlignment="1" applyProtection="1">
      <alignment horizontal="left" vertical="top"/>
      <protection locked="0"/>
    </xf>
    <xf numFmtId="0" fontId="2" fillId="3" borderId="5" xfId="0" applyFont="1" applyFill="1" applyBorder="1" applyAlignment="1" applyProtection="1">
      <alignment horizontal="left" vertical="top"/>
      <protection locked="0"/>
    </xf>
    <xf numFmtId="0" fontId="2" fillId="3" borderId="7" xfId="0" applyFont="1" applyFill="1" applyBorder="1" applyAlignment="1" applyProtection="1">
      <alignment horizontal="left" vertical="top"/>
      <protection locked="0"/>
    </xf>
    <xf numFmtId="0" fontId="2" fillId="3" borderId="8" xfId="0" applyFont="1" applyFill="1" applyBorder="1" applyAlignment="1" applyProtection="1">
      <alignment horizontal="left" vertical="top"/>
      <protection locked="0"/>
    </xf>
    <xf numFmtId="0" fontId="2" fillId="3" borderId="9" xfId="0" applyFont="1" applyFill="1" applyBorder="1" applyAlignment="1" applyProtection="1">
      <alignment horizontal="left" vertical="top"/>
      <protection locked="0"/>
    </xf>
    <xf numFmtId="0" fontId="4" fillId="0" borderId="8" xfId="0" applyFont="1" applyBorder="1" applyAlignment="1" applyProtection="1">
      <alignment horizontal="left" vertical="center" shrinkToFit="1"/>
      <protection locked="0"/>
    </xf>
    <xf numFmtId="0" fontId="4" fillId="0" borderId="9" xfId="0" applyFont="1" applyBorder="1" applyAlignment="1" applyProtection="1">
      <alignment horizontal="left" vertical="center" shrinkToFit="1"/>
      <protection locked="0"/>
    </xf>
    <xf numFmtId="0" fontId="9" fillId="2" borderId="11"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2" xfId="0" applyFont="1" applyFill="1" applyBorder="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8" fillId="0" borderId="12" xfId="0" applyFont="1" applyBorder="1" applyAlignment="1">
      <alignment horizontal="center" vertical="center"/>
    </xf>
    <xf numFmtId="0" fontId="6" fillId="0" borderId="5" xfId="0" applyFont="1" applyBorder="1" applyAlignment="1" applyProtection="1">
      <alignment horizontal="center"/>
      <protection hidden="1"/>
    </xf>
    <xf numFmtId="0" fontId="6" fillId="0" borderId="0" xfId="0" applyFont="1" applyAlignment="1" applyProtection="1">
      <alignment horizontal="center"/>
      <protection hidden="1"/>
    </xf>
    <xf numFmtId="0" fontId="4" fillId="0" borderId="5" xfId="0" applyFont="1" applyBorder="1" applyAlignment="1" applyProtection="1">
      <alignment horizontal="left" vertical="center" shrinkToFit="1"/>
      <protection locked="0"/>
    </xf>
    <xf numFmtId="0" fontId="2" fillId="0" borderId="5" xfId="0" applyFont="1" applyBorder="1" applyAlignment="1" applyProtection="1">
      <alignment horizontal="left" vertical="top" wrapText="1"/>
      <protection locked="0"/>
    </xf>
    <xf numFmtId="0" fontId="2" fillId="0" borderId="0" xfId="0" applyFont="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xf numFmtId="0" fontId="2" fillId="0" borderId="27" xfId="0" applyFont="1" applyBorder="1" applyAlignment="1" applyProtection="1">
      <alignment horizontal="left" vertical="top"/>
      <protection locked="0"/>
    </xf>
    <xf numFmtId="0" fontId="2" fillId="0" borderId="28" xfId="0" applyFont="1" applyBorder="1" applyAlignment="1" applyProtection="1">
      <alignment horizontal="left" vertical="top"/>
      <protection locked="0"/>
    </xf>
    <xf numFmtId="0" fontId="2" fillId="0" borderId="29" xfId="0" applyFont="1" applyBorder="1" applyAlignment="1" applyProtection="1">
      <alignment horizontal="left" vertical="top"/>
      <protection locked="0"/>
    </xf>
    <xf numFmtId="0" fontId="4" fillId="0" borderId="28" xfId="0" applyFont="1" applyBorder="1" applyAlignment="1" applyProtection="1">
      <alignment horizontal="left" vertical="center" shrinkToFit="1"/>
      <protection locked="0"/>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8" xfId="0" applyFont="1" applyBorder="1" applyAlignment="1">
      <alignment horizontal="left" vertical="center"/>
    </xf>
    <xf numFmtId="0" fontId="2" fillId="0" borderId="5" xfId="0" applyFont="1" applyBorder="1" applyAlignment="1" applyProtection="1">
      <alignment horizontal="right" vertical="center"/>
      <protection hidden="1"/>
    </xf>
    <xf numFmtId="0" fontId="2" fillId="0" borderId="0" xfId="0" applyFont="1" applyAlignment="1" applyProtection="1">
      <alignment horizontal="right" vertical="center"/>
      <protection hidden="1"/>
    </xf>
    <xf numFmtId="0" fontId="2" fillId="0" borderId="27" xfId="0" applyFont="1" applyBorder="1" applyAlignment="1" applyProtection="1">
      <alignment horizontal="right" vertical="center"/>
      <protection hidden="1"/>
    </xf>
    <xf numFmtId="0" fontId="2" fillId="0" borderId="28" xfId="0" applyFont="1" applyBorder="1" applyAlignment="1" applyProtection="1">
      <alignment horizontal="right" vertical="center"/>
      <protection hidden="1"/>
    </xf>
    <xf numFmtId="0" fontId="2" fillId="0" borderId="7" xfId="0" applyFont="1" applyBorder="1" applyAlignment="1" applyProtection="1">
      <alignment horizontal="right" vertical="center"/>
      <protection hidden="1"/>
    </xf>
    <xf numFmtId="0" fontId="2" fillId="0" borderId="8" xfId="0" applyFont="1" applyBorder="1" applyAlignment="1" applyProtection="1">
      <alignment horizontal="right" vertical="center"/>
      <protection hidden="1"/>
    </xf>
    <xf numFmtId="0" fontId="2" fillId="0" borderId="2" xfId="0" applyFont="1" applyBorder="1" applyAlignment="1" applyProtection="1">
      <alignment horizontal="left" vertical="center"/>
      <protection hidden="1"/>
    </xf>
    <xf numFmtId="0" fontId="2" fillId="0" borderId="3"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4" fillId="0" borderId="3"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3" borderId="8" xfId="0" applyFont="1" applyFill="1" applyBorder="1" applyAlignment="1" applyProtection="1">
      <alignment horizontal="left" vertical="center" shrinkToFit="1"/>
      <protection locked="0"/>
    </xf>
    <xf numFmtId="0" fontId="4" fillId="3" borderId="0" xfId="0" applyFont="1" applyFill="1" applyAlignment="1" applyProtection="1">
      <alignment horizontal="left" vertical="center" shrinkToFit="1"/>
      <protection locked="0"/>
    </xf>
    <xf numFmtId="0" fontId="4" fillId="3" borderId="3" xfId="0" applyFont="1" applyFill="1" applyBorder="1" applyAlignment="1" applyProtection="1">
      <alignment horizontal="left" vertical="center" shrinkToFit="1"/>
      <protection locked="0"/>
    </xf>
    <xf numFmtId="0" fontId="2" fillId="0" borderId="5"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0" borderId="9" xfId="0" applyFont="1" applyBorder="1" applyAlignment="1" applyProtection="1">
      <alignment horizontal="center" vertical="center"/>
      <protection hidden="1"/>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4" fillId="0" borderId="8" xfId="0" applyFont="1" applyBorder="1" applyAlignment="1">
      <alignment horizontal="center" vertical="center"/>
    </xf>
    <xf numFmtId="184" fontId="4" fillId="3" borderId="0" xfId="0" applyNumberFormat="1" applyFont="1" applyFill="1" applyAlignment="1" applyProtection="1">
      <alignment horizontal="center" vertical="center" shrinkToFit="1"/>
      <protection locked="0"/>
    </xf>
    <xf numFmtId="178" fontId="4" fillId="0" borderId="0" xfId="0" applyNumberFormat="1" applyFont="1" applyAlignment="1" applyProtection="1">
      <alignment horizontal="center" vertical="center"/>
      <protection locked="0"/>
    </xf>
    <xf numFmtId="0" fontId="4" fillId="0" borderId="23" xfId="0" applyFont="1" applyBorder="1" applyAlignment="1" applyProtection="1">
      <alignment horizontal="left" vertical="center"/>
      <protection hidden="1"/>
    </xf>
    <xf numFmtId="0" fontId="4" fillId="0" borderId="2" xfId="0" applyFont="1" applyBorder="1" applyAlignment="1">
      <alignment horizontal="center" vertical="center" wrapText="1"/>
    </xf>
    <xf numFmtId="0" fontId="4" fillId="0" borderId="5" xfId="0" applyFont="1" applyBorder="1" applyAlignment="1">
      <alignment horizontal="center" vertical="center"/>
    </xf>
    <xf numFmtId="0" fontId="4" fillId="0" borderId="0" xfId="0" applyFont="1" applyAlignment="1">
      <alignment horizontal="center" vertical="center"/>
    </xf>
    <xf numFmtId="0" fontId="6" fillId="0" borderId="0" xfId="0" applyFont="1" applyAlignment="1" applyProtection="1">
      <alignment horizontal="center" vertical="top"/>
      <protection hidden="1"/>
    </xf>
    <xf numFmtId="0" fontId="4" fillId="0" borderId="3" xfId="0" applyFont="1" applyBorder="1" applyAlignment="1" applyProtection="1">
      <alignment horizontal="center" vertical="center" shrinkToFit="1"/>
      <protection locked="0"/>
    </xf>
    <xf numFmtId="0" fontId="3" fillId="0" borderId="5" xfId="0" applyFont="1" applyBorder="1" applyAlignment="1">
      <alignment horizontal="center" vertical="top"/>
    </xf>
    <xf numFmtId="0" fontId="3" fillId="0" borderId="0" xfId="0" applyFont="1" applyAlignment="1">
      <alignment horizontal="center" vertical="top"/>
    </xf>
    <xf numFmtId="0" fontId="3" fillId="0" borderId="6" xfId="0" applyFont="1" applyBorder="1" applyAlignment="1">
      <alignment horizontal="center" vertical="top"/>
    </xf>
    <xf numFmtId="0" fontId="4"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179" fontId="4" fillId="3" borderId="0" xfId="0" applyNumberFormat="1" applyFont="1" applyFill="1" applyAlignment="1" applyProtection="1">
      <alignment horizontal="center" vertical="center" shrinkToFit="1"/>
      <protection locked="0"/>
    </xf>
    <xf numFmtId="0" fontId="4" fillId="0" borderId="4" xfId="0" applyFont="1" applyBorder="1" applyAlignment="1">
      <alignment horizontal="left" vertical="center"/>
    </xf>
    <xf numFmtId="0" fontId="4" fillId="3" borderId="3" xfId="0" applyFont="1" applyFill="1" applyBorder="1" applyAlignment="1" applyProtection="1">
      <alignment horizontal="left" vertical="center"/>
      <protection locked="0"/>
    </xf>
    <xf numFmtId="0" fontId="4" fillId="0" borderId="5" xfId="0" applyFont="1" applyBorder="1" applyAlignment="1">
      <alignment horizontal="right" vertical="center"/>
    </xf>
    <xf numFmtId="0" fontId="4" fillId="0" borderId="0" xfId="0" applyFont="1" applyAlignment="1">
      <alignment horizontal="right" vertical="center"/>
    </xf>
    <xf numFmtId="0" fontId="4" fillId="0" borderId="11" xfId="0" applyFont="1" applyBorder="1" applyAlignment="1">
      <alignment horizontal="right" vertical="center"/>
    </xf>
    <xf numFmtId="0" fontId="4" fillId="0" borderId="13" xfId="0" applyFont="1" applyBorder="1" applyAlignment="1">
      <alignment horizontal="left" vertical="center"/>
    </xf>
    <xf numFmtId="0" fontId="4" fillId="0" borderId="12" xfId="0" applyFont="1" applyBorder="1" applyAlignment="1">
      <alignment horizontal="left" vertical="center"/>
    </xf>
    <xf numFmtId="0" fontId="4" fillId="3" borderId="2" xfId="0" applyFont="1" applyFill="1" applyBorder="1" applyAlignment="1" applyProtection="1">
      <alignment horizontal="left" vertical="center" shrinkToFit="1"/>
      <protection locked="0"/>
    </xf>
    <xf numFmtId="178" fontId="4" fillId="3" borderId="5" xfId="0" applyNumberFormat="1" applyFont="1" applyFill="1" applyBorder="1" applyAlignment="1" applyProtection="1">
      <alignment horizontal="center" vertical="center" shrinkToFit="1"/>
      <protection locked="0"/>
    </xf>
    <xf numFmtId="178" fontId="4" fillId="3" borderId="0" xfId="0" applyNumberFormat="1" applyFont="1" applyFill="1" applyAlignment="1" applyProtection="1">
      <alignment horizontal="center" vertical="center" shrinkToFit="1"/>
      <protection locked="0"/>
    </xf>
    <xf numFmtId="0" fontId="4" fillId="0" borderId="13" xfId="0" applyFont="1" applyBorder="1" applyAlignment="1">
      <alignment horizontal="center" vertical="center"/>
    </xf>
    <xf numFmtId="0" fontId="4" fillId="0" borderId="6" xfId="0" applyFont="1" applyBorder="1" applyAlignment="1">
      <alignment horizontal="left" vertical="center"/>
    </xf>
    <xf numFmtId="0" fontId="2" fillId="0" borderId="4" xfId="0" applyFont="1" applyBorder="1" applyAlignment="1">
      <alignment horizontal="center" vertical="center"/>
    </xf>
    <xf numFmtId="0" fontId="3" fillId="0" borderId="7" xfId="0" applyFont="1" applyBorder="1" applyAlignment="1">
      <alignment horizontal="center" vertical="top"/>
    </xf>
    <xf numFmtId="0" fontId="3" fillId="0" borderId="8" xfId="0" applyFont="1" applyBorder="1" applyAlignment="1">
      <alignment horizontal="center" vertical="top"/>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4" fillId="3" borderId="7" xfId="0" applyFont="1" applyFill="1" applyBorder="1" applyAlignment="1" applyProtection="1">
      <alignment horizontal="left" vertical="center" shrinkToFit="1"/>
      <protection locked="0"/>
    </xf>
    <xf numFmtId="0" fontId="4" fillId="0" borderId="10"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9" xfId="0" applyFont="1" applyBorder="1" applyAlignment="1">
      <alignment horizontal="center" vertical="center"/>
    </xf>
    <xf numFmtId="0" fontId="3" fillId="0" borderId="9" xfId="0" applyFont="1" applyBorder="1" applyAlignment="1">
      <alignment horizontal="center" vertical="top"/>
    </xf>
    <xf numFmtId="0" fontId="4" fillId="3" borderId="3" xfId="0" applyFont="1" applyFill="1" applyBorder="1" applyAlignment="1" applyProtection="1">
      <alignment horizontal="center" vertical="center" shrinkToFit="1"/>
      <protection locked="0"/>
    </xf>
    <xf numFmtId="0" fontId="4" fillId="3" borderId="8" xfId="0" applyFont="1" applyFill="1" applyBorder="1" applyAlignment="1" applyProtection="1">
      <alignment horizontal="center" vertical="center" shrinkToFit="1"/>
      <protection locked="0"/>
    </xf>
    <xf numFmtId="0" fontId="4" fillId="3" borderId="0" xfId="0" applyFont="1" applyFill="1" applyAlignment="1" applyProtection="1">
      <alignment horizontal="center" vertical="center" shrinkToFit="1"/>
      <protection locked="0"/>
    </xf>
    <xf numFmtId="0" fontId="4" fillId="0" borderId="21" xfId="0" applyFont="1" applyBorder="1" applyAlignment="1">
      <alignment horizontal="center" vertical="center"/>
    </xf>
    <xf numFmtId="0" fontId="4" fillId="3" borderId="11" xfId="0" applyFont="1" applyFill="1" applyBorder="1" applyAlignment="1" applyProtection="1">
      <alignment horizontal="left" vertical="center" shrinkToFit="1"/>
      <protection locked="0"/>
    </xf>
    <xf numFmtId="0" fontId="4" fillId="3" borderId="13" xfId="0" applyFont="1" applyFill="1" applyBorder="1" applyAlignment="1" applyProtection="1">
      <alignment horizontal="left" vertical="center" shrinkToFit="1"/>
      <protection locked="0"/>
    </xf>
    <xf numFmtId="0" fontId="4" fillId="0" borderId="8" xfId="0" applyFont="1" applyBorder="1" applyAlignment="1">
      <alignment horizontal="right" vertical="center"/>
    </xf>
    <xf numFmtId="0" fontId="4" fillId="0" borderId="6" xfId="0" applyFont="1" applyBorder="1" applyAlignment="1">
      <alignment horizontal="center" vertical="center"/>
    </xf>
    <xf numFmtId="176" fontId="4" fillId="3" borderId="8" xfId="0" applyNumberFormat="1" applyFont="1" applyFill="1" applyBorder="1" applyAlignment="1" applyProtection="1">
      <alignment horizontal="center" vertical="center"/>
      <protection locked="0"/>
    </xf>
    <xf numFmtId="0" fontId="4" fillId="0" borderId="25" xfId="0" applyFont="1" applyBorder="1" applyAlignment="1">
      <alignment horizontal="left" vertical="center"/>
    </xf>
    <xf numFmtId="0" fontId="4" fillId="0" borderId="38" xfId="0" applyFont="1" applyBorder="1" applyAlignment="1">
      <alignment horizontal="left" vertical="center"/>
    </xf>
    <xf numFmtId="0" fontId="4" fillId="0" borderId="12" xfId="0" applyFont="1" applyBorder="1" applyAlignment="1">
      <alignment horizontal="center" vertical="center"/>
    </xf>
    <xf numFmtId="0" fontId="4" fillId="3" borderId="8" xfId="0" applyFont="1" applyFill="1" applyBorder="1" applyAlignment="1" applyProtection="1">
      <alignment horizontal="left" vertical="center"/>
      <protection locked="0"/>
    </xf>
    <xf numFmtId="0" fontId="4" fillId="0" borderId="9" xfId="0" applyFont="1" applyBorder="1" applyAlignment="1">
      <alignment horizontal="left" vertical="center"/>
    </xf>
    <xf numFmtId="0" fontId="4" fillId="3" borderId="9" xfId="0" applyFont="1" applyFill="1" applyBorder="1" applyAlignment="1" applyProtection="1">
      <alignment horizontal="left" vertical="center" shrinkToFit="1"/>
      <protection locked="0"/>
    </xf>
    <xf numFmtId="0" fontId="4" fillId="3" borderId="6" xfId="0" applyFont="1" applyFill="1" applyBorder="1" applyAlignment="1" applyProtection="1">
      <alignment horizontal="left" vertical="center" shrinkToFit="1"/>
      <protection locked="0"/>
    </xf>
    <xf numFmtId="177" fontId="4" fillId="3" borderId="3" xfId="0" applyNumberFormat="1" applyFont="1" applyFill="1" applyBorder="1" applyAlignment="1" applyProtection="1">
      <alignment horizontal="center" vertical="center" shrinkToFit="1"/>
      <protection locked="0"/>
    </xf>
    <xf numFmtId="0" fontId="4" fillId="0" borderId="8" xfId="0" applyFont="1" applyBorder="1" applyAlignment="1" applyProtection="1">
      <alignment horizontal="center" vertical="center"/>
      <protection hidden="1"/>
    </xf>
    <xf numFmtId="0" fontId="4" fillId="3" borderId="7" xfId="0" applyFont="1" applyFill="1" applyBorder="1" applyAlignment="1" applyProtection="1">
      <alignment horizontal="left" vertical="center" shrinkToFit="1"/>
      <protection locked="0" hidden="1"/>
    </xf>
    <xf numFmtId="0" fontId="4" fillId="3" borderId="8" xfId="0" applyFont="1" applyFill="1" applyBorder="1" applyAlignment="1" applyProtection="1">
      <alignment horizontal="left" vertical="center" shrinkToFit="1"/>
      <protection locked="0" hidden="1"/>
    </xf>
    <xf numFmtId="0" fontId="4" fillId="3" borderId="13" xfId="0" applyFont="1" applyFill="1" applyBorder="1" applyAlignment="1" applyProtection="1">
      <alignment horizontal="center" vertical="center" shrinkToFit="1"/>
      <protection locked="0"/>
    </xf>
    <xf numFmtId="0" fontId="6" fillId="0" borderId="0" xfId="0" applyFont="1" applyAlignment="1">
      <alignment horizontal="center"/>
    </xf>
    <xf numFmtId="0" fontId="4" fillId="3" borderId="5" xfId="0" applyFont="1" applyFill="1" applyBorder="1" applyAlignment="1" applyProtection="1">
      <alignment horizontal="left" vertical="center" shrinkToFit="1"/>
      <protection locked="0"/>
    </xf>
    <xf numFmtId="0" fontId="4" fillId="3" borderId="0" xfId="0" applyFont="1" applyFill="1" applyAlignment="1" applyProtection="1">
      <alignment horizontal="left" vertical="center"/>
      <protection locked="0"/>
    </xf>
    <xf numFmtId="0" fontId="4" fillId="0" borderId="7"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4" fillId="0" borderId="7" xfId="0" applyFont="1" applyBorder="1" applyAlignment="1">
      <alignment horizontal="right" vertical="center"/>
    </xf>
    <xf numFmtId="0" fontId="2" fillId="0" borderId="7"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4" fillId="0" borderId="11" xfId="0" applyFont="1" applyBorder="1" applyAlignment="1">
      <alignment horizontal="left" vertical="center"/>
    </xf>
    <xf numFmtId="0" fontId="4" fillId="3" borderId="3" xfId="0" applyFont="1" applyFill="1" applyBorder="1" applyAlignment="1" applyProtection="1">
      <alignment horizontal="right" vertical="center" shrinkToFit="1"/>
      <protection locked="0"/>
    </xf>
    <xf numFmtId="0" fontId="8" fillId="0" borderId="11"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hidden="1"/>
    </xf>
    <xf numFmtId="0" fontId="2" fillId="0" borderId="16"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4" fillId="0" borderId="7" xfId="0" applyFont="1" applyBorder="1" applyAlignment="1" applyProtection="1">
      <alignment horizontal="left" vertical="center" shrinkToFit="1"/>
      <protection locked="0"/>
    </xf>
    <xf numFmtId="0" fontId="4" fillId="0" borderId="2"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6" fillId="0" borderId="6" xfId="0" applyFont="1" applyBorder="1" applyAlignment="1" applyProtection="1">
      <alignment horizontal="center"/>
      <protection hidden="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pplyProtection="1">
      <alignment horizontal="right" vertical="center"/>
      <protection hidden="1"/>
    </xf>
    <xf numFmtId="0" fontId="2" fillId="0" borderId="0" xfId="0" applyFont="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6" fillId="0" borderId="23" xfId="0" applyFont="1" applyBorder="1" applyAlignment="1" applyProtection="1">
      <alignment horizontal="left"/>
      <protection hidden="1"/>
    </xf>
    <xf numFmtId="0" fontId="6" fillId="0" borderId="24" xfId="0" applyFont="1" applyBorder="1" applyAlignment="1" applyProtection="1">
      <alignment horizontal="left"/>
      <protection hidden="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4" fillId="3" borderId="12" xfId="0" applyFont="1" applyFill="1" applyBorder="1" applyAlignment="1" applyProtection="1">
      <alignment horizontal="left" vertical="center" shrinkToFit="1"/>
      <protection locked="0"/>
    </xf>
    <xf numFmtId="0" fontId="4" fillId="3" borderId="0" xfId="0" applyFont="1" applyFill="1" applyAlignment="1" applyProtection="1">
      <alignment horizontal="right" vertical="center" shrinkToFit="1"/>
      <protection locked="0"/>
    </xf>
    <xf numFmtId="0" fontId="4" fillId="3" borderId="8" xfId="0" applyFont="1" applyFill="1" applyBorder="1" applyAlignment="1" applyProtection="1">
      <alignment horizontal="right" vertical="center" shrinkToFit="1"/>
      <protection locked="0"/>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23" xfId="0" applyFont="1" applyBorder="1" applyAlignment="1" applyProtection="1">
      <alignment horizontal="center" vertical="center"/>
      <protection hidden="1"/>
    </xf>
    <xf numFmtId="176" fontId="4" fillId="3" borderId="8" xfId="0" applyNumberFormat="1" applyFont="1" applyFill="1" applyBorder="1" applyAlignment="1" applyProtection="1">
      <alignment horizontal="center" vertical="center" shrinkToFit="1"/>
      <protection locked="0" hidden="1"/>
    </xf>
    <xf numFmtId="0" fontId="2" fillId="0" borderId="22" xfId="0" applyFont="1" applyBorder="1" applyAlignment="1" applyProtection="1">
      <alignment horizontal="center" vertical="center" wrapText="1"/>
      <protection hidden="1"/>
    </xf>
    <xf numFmtId="0" fontId="2" fillId="0" borderId="24" xfId="0" applyFont="1" applyBorder="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4" fillId="3" borderId="3" xfId="0" applyFont="1" applyFill="1" applyBorder="1" applyAlignment="1" applyProtection="1">
      <alignment horizontal="left" vertical="top" shrinkToFit="1"/>
      <protection locked="0"/>
    </xf>
    <xf numFmtId="0" fontId="4" fillId="3" borderId="4" xfId="0" applyFont="1" applyFill="1" applyBorder="1" applyAlignment="1" applyProtection="1">
      <alignment horizontal="left" vertical="top" shrinkToFit="1"/>
      <protection locked="0"/>
    </xf>
    <xf numFmtId="0" fontId="4" fillId="3" borderId="8" xfId="0" applyFont="1" applyFill="1" applyBorder="1" applyAlignment="1" applyProtection="1">
      <alignment horizontal="left" vertical="top" shrinkToFit="1"/>
      <protection locked="0"/>
    </xf>
    <xf numFmtId="0" fontId="4" fillId="3" borderId="9" xfId="0" applyFont="1" applyFill="1" applyBorder="1" applyAlignment="1" applyProtection="1">
      <alignment horizontal="left" vertical="top" shrinkToFit="1"/>
      <protection locked="0"/>
    </xf>
    <xf numFmtId="0" fontId="3" fillId="0" borderId="13" xfId="0" applyFont="1" applyBorder="1" applyAlignment="1">
      <alignment horizontal="center" vertical="top"/>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3" fillId="0" borderId="5" xfId="0" applyFont="1" applyBorder="1" applyAlignment="1">
      <alignment horizontal="center" vertical="top" wrapText="1"/>
    </xf>
    <xf numFmtId="0" fontId="3" fillId="0" borderId="0" xfId="0" applyFont="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16" fillId="3" borderId="0" xfId="0" applyFont="1" applyFill="1" applyAlignment="1" applyProtection="1">
      <alignment horizontal="left" vertical="center" shrinkToFit="1"/>
      <protection locked="0"/>
    </xf>
    <xf numFmtId="0" fontId="16" fillId="3" borderId="6" xfId="0" applyFont="1" applyFill="1" applyBorder="1" applyAlignment="1" applyProtection="1">
      <alignment horizontal="left" vertical="center" shrinkToFit="1"/>
      <protection locked="0"/>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7" xfId="0" applyFont="1" applyBorder="1" applyAlignment="1">
      <alignment horizontal="center" vertical="center"/>
    </xf>
    <xf numFmtId="0" fontId="4" fillId="3" borderId="8" xfId="0" applyFont="1" applyFill="1" applyBorder="1" applyAlignment="1" applyProtection="1">
      <alignment horizontal="center" vertical="center"/>
      <protection locked="0"/>
    </xf>
    <xf numFmtId="0" fontId="4" fillId="0" borderId="1" xfId="0" applyFont="1" applyBorder="1" applyAlignment="1">
      <alignment horizontal="left"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0" fontId="4" fillId="0" borderId="5" xfId="0" applyFont="1" applyBorder="1" applyAlignment="1" applyProtection="1">
      <alignment horizontal="center" vertical="center"/>
      <protection hidden="1"/>
    </xf>
    <xf numFmtId="0" fontId="4" fillId="3" borderId="4" xfId="0" applyFont="1" applyFill="1" applyBorder="1" applyAlignment="1" applyProtection="1">
      <alignment horizontal="left" vertical="center" shrinkToFit="1"/>
      <protection locked="0"/>
    </xf>
    <xf numFmtId="0" fontId="4" fillId="3" borderId="2" xfId="0" applyFont="1" applyFill="1" applyBorder="1" applyAlignment="1" applyProtection="1">
      <alignment horizontal="center" vertical="center" shrinkToFit="1"/>
      <protection locked="0"/>
    </xf>
    <xf numFmtId="0" fontId="4" fillId="3" borderId="4" xfId="0" applyFont="1" applyFill="1" applyBorder="1" applyAlignment="1" applyProtection="1">
      <alignment horizontal="center" vertical="center" shrinkToFit="1"/>
      <protection locked="0"/>
    </xf>
    <xf numFmtId="0" fontId="4" fillId="3" borderId="7" xfId="0" applyFont="1" applyFill="1" applyBorder="1" applyAlignment="1" applyProtection="1">
      <alignment horizontal="center" vertical="center" shrinkToFit="1"/>
      <protection locked="0"/>
    </xf>
    <xf numFmtId="0" fontId="4" fillId="3" borderId="9" xfId="0" applyFont="1" applyFill="1" applyBorder="1" applyAlignment="1" applyProtection="1">
      <alignment horizontal="center" vertical="center" shrinkToFit="1"/>
      <protection locked="0"/>
    </xf>
    <xf numFmtId="0" fontId="3" fillId="0" borderId="0" xfId="0" applyFont="1" applyAlignment="1" applyProtection="1">
      <alignment horizontal="left" vertical="center"/>
      <protection hidden="1"/>
    </xf>
    <xf numFmtId="0" fontId="4" fillId="0" borderId="0" xfId="0" applyFont="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0" borderId="7" xfId="0" applyFont="1" applyBorder="1" applyAlignment="1">
      <alignment horizontal="left" vertical="center"/>
    </xf>
    <xf numFmtId="180" fontId="4" fillId="3" borderId="3" xfId="0" applyNumberFormat="1" applyFont="1" applyFill="1" applyBorder="1" applyAlignment="1" applyProtection="1">
      <alignment horizontal="center" vertical="center"/>
      <protection locked="0"/>
    </xf>
    <xf numFmtId="180" fontId="4" fillId="3" borderId="8" xfId="0" applyNumberFormat="1" applyFont="1" applyFill="1" applyBorder="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10" fillId="3" borderId="7" xfId="0" applyFont="1" applyFill="1" applyBorder="1" applyAlignment="1" applyProtection="1">
      <alignment horizontal="center" vertical="center" shrinkToFit="1"/>
      <protection locked="0"/>
    </xf>
    <xf numFmtId="0" fontId="10" fillId="3" borderId="8" xfId="0" applyFont="1" applyFill="1" applyBorder="1" applyAlignment="1" applyProtection="1">
      <alignment horizontal="center" vertical="center" shrinkToFit="1"/>
      <protection locked="0"/>
    </xf>
    <xf numFmtId="0" fontId="10" fillId="3" borderId="9" xfId="0" applyFont="1" applyFill="1" applyBorder="1" applyAlignment="1" applyProtection="1">
      <alignment horizontal="center" vertical="center" shrinkToFit="1"/>
      <protection locked="0"/>
    </xf>
    <xf numFmtId="0" fontId="4" fillId="3" borderId="11" xfId="0" applyFont="1" applyFill="1" applyBorder="1" applyAlignment="1" applyProtection="1">
      <alignment horizontal="center" vertical="center" shrinkToFit="1"/>
      <protection locked="0"/>
    </xf>
    <xf numFmtId="0" fontId="4" fillId="3" borderId="12" xfId="0" applyFont="1" applyFill="1" applyBorder="1" applyAlignment="1" applyProtection="1">
      <alignment horizontal="center" vertical="center" shrinkToFit="1"/>
      <protection locked="0"/>
    </xf>
    <xf numFmtId="0" fontId="2" fillId="0" borderId="5" xfId="0" applyFont="1" applyBorder="1" applyAlignment="1">
      <alignment horizontal="center" wrapText="1"/>
    </xf>
    <xf numFmtId="0" fontId="2" fillId="0" borderId="0" xfId="0" applyFont="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9" xfId="0" applyFont="1" applyBorder="1" applyAlignment="1">
      <alignment horizontal="center" wrapText="1"/>
    </xf>
    <xf numFmtId="0" fontId="3" fillId="0" borderId="0" xfId="0" applyFont="1" applyAlignment="1" applyProtection="1">
      <alignment horizontal="center" vertical="center"/>
      <protection hidden="1"/>
    </xf>
    <xf numFmtId="0" fontId="4" fillId="3" borderId="3" xfId="0" applyFont="1" applyFill="1" applyBorder="1" applyAlignment="1" applyProtection="1">
      <alignment horizontal="center" vertical="center"/>
      <protection locked="0"/>
    </xf>
    <xf numFmtId="177" fontId="4" fillId="3" borderId="11" xfId="0" applyNumberFormat="1" applyFont="1" applyFill="1" applyBorder="1" applyAlignment="1" applyProtection="1">
      <alignment horizontal="center" vertical="center"/>
      <protection locked="0"/>
    </xf>
    <xf numFmtId="177" fontId="4" fillId="3" borderId="13" xfId="0" applyNumberFormat="1" applyFont="1" applyFill="1" applyBorder="1" applyAlignment="1" applyProtection="1">
      <alignment horizontal="center" vertical="center"/>
      <protection locked="0"/>
    </xf>
    <xf numFmtId="0" fontId="3" fillId="0" borderId="8" xfId="0" applyFont="1" applyBorder="1" applyAlignment="1" applyProtection="1">
      <alignment horizontal="left" vertical="center"/>
      <protection hidden="1"/>
    </xf>
    <xf numFmtId="0" fontId="4" fillId="0" borderId="8" xfId="0" applyFont="1" applyBorder="1" applyProtection="1">
      <alignment vertical="center"/>
      <protection hidden="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176" fontId="4" fillId="0" borderId="13" xfId="0" applyNumberFormat="1" applyFont="1" applyBorder="1" applyAlignment="1">
      <alignment horizontal="left" vertical="center"/>
    </xf>
    <xf numFmtId="0" fontId="3" fillId="0" borderId="3" xfId="0" applyFont="1" applyBorder="1" applyAlignment="1">
      <alignment horizontal="center"/>
    </xf>
    <xf numFmtId="0" fontId="4" fillId="0" borderId="3" xfId="0" applyFont="1" applyBorder="1">
      <alignment vertical="center"/>
    </xf>
    <xf numFmtId="0" fontId="4" fillId="0" borderId="4" xfId="0" applyFont="1" applyBorder="1">
      <alignment vertical="center"/>
    </xf>
    <xf numFmtId="0" fontId="4" fillId="0" borderId="3" xfId="0" applyFont="1" applyBorder="1" applyAlignment="1">
      <alignment horizontal="center" vertical="top"/>
    </xf>
    <xf numFmtId="0" fontId="4" fillId="0" borderId="4" xfId="0" applyFont="1" applyBorder="1" applyAlignment="1">
      <alignment horizontal="center" vertical="top"/>
    </xf>
    <xf numFmtId="0" fontId="4" fillId="0" borderId="8" xfId="0" applyFont="1" applyBorder="1" applyAlignment="1">
      <alignment horizontal="center" vertical="top"/>
    </xf>
    <xf numFmtId="0" fontId="4" fillId="0" borderId="9" xfId="0" applyFont="1" applyBorder="1" applyAlignment="1">
      <alignment horizontal="center" vertical="top"/>
    </xf>
    <xf numFmtId="0" fontId="4" fillId="0" borderId="0" xfId="0" applyFont="1">
      <alignment vertical="center"/>
    </xf>
    <xf numFmtId="0" fontId="4" fillId="0" borderId="6" xfId="0" applyFont="1" applyBorder="1">
      <alignment vertical="center"/>
    </xf>
    <xf numFmtId="179" fontId="4" fillId="3" borderId="13" xfId="0" applyNumberFormat="1" applyFont="1" applyFill="1" applyBorder="1" applyAlignment="1" applyProtection="1">
      <alignment horizontal="center" vertical="center"/>
      <protection locked="0"/>
    </xf>
    <xf numFmtId="179" fontId="4" fillId="3" borderId="8" xfId="0" applyNumberFormat="1" applyFont="1" applyFill="1" applyBorder="1" applyAlignment="1" applyProtection="1">
      <alignment horizontal="center" vertical="center"/>
      <protection locked="0"/>
    </xf>
    <xf numFmtId="183" fontId="4" fillId="0" borderId="0" xfId="0" applyNumberFormat="1" applyFont="1" applyAlignment="1" applyProtection="1">
      <alignment horizontal="left" vertical="center"/>
      <protection hidden="1"/>
    </xf>
    <xf numFmtId="0" fontId="3" fillId="0" borderId="0" xfId="0" applyFont="1" applyAlignment="1">
      <alignment horizontal="center"/>
    </xf>
    <xf numFmtId="182" fontId="4" fillId="5" borderId="0" xfId="0" applyNumberFormat="1" applyFont="1" applyFill="1" applyAlignment="1" applyProtection="1">
      <alignment horizontal="left" vertical="center"/>
      <protection hidden="1"/>
    </xf>
    <xf numFmtId="182" fontId="4" fillId="5" borderId="34" xfId="0" applyNumberFormat="1" applyFont="1" applyFill="1" applyBorder="1" applyAlignment="1" applyProtection="1">
      <alignment horizontal="left" vertical="center"/>
      <protection hidden="1"/>
    </xf>
    <xf numFmtId="179" fontId="4" fillId="5" borderId="0" xfId="0" applyNumberFormat="1" applyFont="1" applyFill="1" applyAlignment="1" applyProtection="1">
      <alignment horizontal="center" vertical="center"/>
      <protection hidden="1"/>
    </xf>
    <xf numFmtId="179" fontId="4" fillId="5" borderId="16" xfId="0" applyNumberFormat="1" applyFont="1" applyFill="1" applyBorder="1" applyAlignment="1" applyProtection="1">
      <alignment horizontal="center" vertical="center"/>
      <protection hidden="1"/>
    </xf>
    <xf numFmtId="182" fontId="4" fillId="5" borderId="23" xfId="0" applyNumberFormat="1" applyFont="1" applyFill="1" applyBorder="1" applyAlignment="1" applyProtection="1">
      <alignment horizontal="center" vertical="center"/>
      <protection hidden="1"/>
    </xf>
    <xf numFmtId="182" fontId="4" fillId="5" borderId="0" xfId="0" applyNumberFormat="1" applyFont="1" applyFill="1" applyAlignment="1" applyProtection="1">
      <alignment horizontal="center" vertical="center"/>
      <protection hidden="1"/>
    </xf>
    <xf numFmtId="182" fontId="4" fillId="5" borderId="16" xfId="0" applyNumberFormat="1" applyFont="1" applyFill="1" applyBorder="1" applyAlignment="1" applyProtection="1">
      <alignment horizontal="left" vertical="center"/>
      <protection hidden="1"/>
    </xf>
    <xf numFmtId="182" fontId="4" fillId="5" borderId="36" xfId="0" applyNumberFormat="1" applyFont="1" applyFill="1" applyBorder="1" applyAlignment="1" applyProtection="1">
      <alignment horizontal="left" vertical="center"/>
      <protection hidden="1"/>
    </xf>
    <xf numFmtId="179" fontId="4" fillId="5" borderId="23" xfId="0" applyNumberFormat="1" applyFont="1" applyFill="1" applyBorder="1" applyAlignment="1" applyProtection="1">
      <alignment horizontal="center" vertical="center"/>
      <protection hidden="1"/>
    </xf>
    <xf numFmtId="0" fontId="4" fillId="3" borderId="1" xfId="0" applyFont="1" applyFill="1" applyBorder="1" applyAlignment="1" applyProtection="1">
      <alignment horizontal="left" vertical="center" shrinkToFit="1"/>
      <protection locked="0"/>
    </xf>
    <xf numFmtId="0" fontId="4" fillId="3" borderId="10" xfId="0" applyFont="1" applyFill="1" applyBorder="1" applyAlignment="1" applyProtection="1">
      <alignment horizontal="left" vertical="center" shrinkToFit="1"/>
      <protection locked="0"/>
    </xf>
    <xf numFmtId="181" fontId="4" fillId="0" borderId="0" xfId="0" applyNumberFormat="1" applyFont="1" applyAlignment="1" applyProtection="1">
      <alignment horizontal="left" vertical="center"/>
      <protection hidden="1"/>
    </xf>
    <xf numFmtId="179" fontId="4" fillId="0" borderId="3" xfId="0" applyNumberFormat="1" applyFont="1" applyBorder="1" applyAlignment="1" applyProtection="1">
      <alignment horizontal="center" vertical="center"/>
      <protection hidden="1"/>
    </xf>
    <xf numFmtId="179" fontId="4" fillId="0" borderId="0" xfId="0" applyNumberFormat="1" applyFont="1" applyAlignment="1" applyProtection="1">
      <alignment horizontal="center" vertical="center"/>
      <protection hidden="1"/>
    </xf>
    <xf numFmtId="181" fontId="4" fillId="0" borderId="0" xfId="0" applyNumberFormat="1" applyFont="1" applyAlignment="1" applyProtection="1">
      <alignment horizontal="center" vertical="center"/>
      <protection hidden="1"/>
    </xf>
    <xf numFmtId="0" fontId="4" fillId="0" borderId="2" xfId="0" applyFont="1" applyBorder="1" applyAlignment="1">
      <alignment horizontal="center" vertical="top"/>
    </xf>
    <xf numFmtId="0" fontId="4" fillId="0" borderId="5" xfId="0" applyFont="1" applyBorder="1" applyAlignment="1">
      <alignment horizontal="center" vertical="top"/>
    </xf>
    <xf numFmtId="0" fontId="4" fillId="0" borderId="0" xfId="0" applyFont="1" applyAlignment="1">
      <alignment horizontal="center" vertical="top"/>
    </xf>
    <xf numFmtId="0" fontId="4" fillId="0" borderId="7" xfId="0" applyFont="1" applyBorder="1" applyAlignment="1">
      <alignment horizontal="center" vertical="top"/>
    </xf>
    <xf numFmtId="0" fontId="2" fillId="3" borderId="3"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protection locked="0"/>
    </xf>
    <xf numFmtId="0" fontId="2" fillId="3" borderId="4" xfId="0" applyFont="1" applyFill="1" applyBorder="1" applyAlignment="1" applyProtection="1">
      <alignment horizontal="left" vertical="top"/>
      <protection locked="0"/>
    </xf>
    <xf numFmtId="0" fontId="15" fillId="0" borderId="11" xfId="0" applyFont="1" applyBorder="1" applyAlignment="1">
      <alignment horizontal="center" vertical="center"/>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5" fillId="0" borderId="3" xfId="0"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4" fillId="3" borderId="5" xfId="0" applyFont="1" applyFill="1" applyBorder="1" applyAlignment="1" applyProtection="1">
      <alignment horizontal="center" vertical="center" shrinkToFit="1"/>
      <protection locked="0"/>
    </xf>
    <xf numFmtId="0" fontId="5" fillId="0" borderId="11" xfId="0" applyFont="1" applyBorder="1" applyAlignment="1">
      <alignment horizontal="left" vertical="center"/>
    </xf>
    <xf numFmtId="0" fontId="5" fillId="0" borderId="13" xfId="0" applyFont="1" applyBorder="1" applyAlignment="1">
      <alignment horizontal="left" vertical="center"/>
    </xf>
    <xf numFmtId="0" fontId="5" fillId="0" borderId="12" xfId="0" applyFont="1" applyBorder="1" applyAlignment="1">
      <alignment horizontal="left" vertical="center"/>
    </xf>
    <xf numFmtId="0" fontId="12" fillId="0" borderId="3" xfId="0" applyFont="1" applyBorder="1" applyAlignment="1">
      <alignment horizontal="left"/>
    </xf>
    <xf numFmtId="0" fontId="12" fillId="0" borderId="4" xfId="0" applyFont="1" applyBorder="1" applyAlignment="1">
      <alignment horizontal="left"/>
    </xf>
    <xf numFmtId="0" fontId="12" fillId="0" borderId="8" xfId="0" applyFont="1" applyBorder="1" applyAlignment="1">
      <alignment horizontal="left"/>
    </xf>
    <xf numFmtId="0" fontId="12" fillId="0" borderId="9" xfId="0" applyFont="1" applyBorder="1" applyAlignment="1">
      <alignment horizontal="left"/>
    </xf>
    <xf numFmtId="0" fontId="4" fillId="3" borderId="21" xfId="0" applyFont="1" applyFill="1" applyBorder="1" applyAlignment="1" applyProtection="1">
      <alignment horizontal="left" vertical="center" shrinkToFit="1"/>
      <protection locked="0"/>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0" xfId="0" applyFont="1" applyAlignment="1" applyProtection="1">
      <alignment horizontal="left" vertical="top"/>
      <protection hidden="1"/>
    </xf>
    <xf numFmtId="0" fontId="4" fillId="0" borderId="6" xfId="0" applyFont="1" applyBorder="1" applyAlignment="1" applyProtection="1">
      <alignment horizontal="left" vertical="top"/>
      <protection hidden="1"/>
    </xf>
    <xf numFmtId="0" fontId="4" fillId="0" borderId="3" xfId="0" applyFont="1" applyBorder="1" applyAlignment="1" applyProtection="1">
      <alignment horizontal="left" vertical="top"/>
      <protection hidden="1"/>
    </xf>
    <xf numFmtId="0" fontId="4" fillId="0" borderId="4" xfId="0" applyFont="1" applyBorder="1" applyAlignment="1" applyProtection="1">
      <alignment horizontal="left" vertical="top"/>
      <protection hidden="1"/>
    </xf>
  </cellXfs>
  <cellStyles count="1">
    <cellStyle name="標準" xfId="0" builtinId="0"/>
  </cellStyles>
  <dxfs count="6">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patternFill>
      </fill>
      <border>
        <vertical/>
        <horizontal/>
      </border>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BW$55" lockText="1" noThreeD="1"/>
</file>

<file path=xl/ctrlProps/ctrlProp2.xml><?xml version="1.0" encoding="utf-8"?>
<formControlPr xmlns="http://schemas.microsoft.com/office/spreadsheetml/2009/9/main" objectType="CheckBox" fmlaLink="$BW$61" lockText="1" noThreeD="1"/>
</file>

<file path=xl/ctrlProps/ctrlProp3.xml><?xml version="1.0" encoding="utf-8"?>
<formControlPr xmlns="http://schemas.microsoft.com/office/spreadsheetml/2009/9/main" objectType="CheckBox" fmlaLink="$BW$18" lockText="1" noThreeD="1"/>
</file>

<file path=xl/drawings/drawing1.xml><?xml version="1.0" encoding="utf-8"?>
<xdr:wsDr xmlns:xdr="http://schemas.openxmlformats.org/drawingml/2006/spreadsheetDrawing" xmlns:a="http://schemas.openxmlformats.org/drawingml/2006/main">
  <xdr:twoCellAnchor>
    <xdr:from>
      <xdr:col>37</xdr:col>
      <xdr:colOff>81643</xdr:colOff>
      <xdr:row>54</xdr:row>
      <xdr:rowOff>0</xdr:rowOff>
    </xdr:from>
    <xdr:to>
      <xdr:col>38</xdr:col>
      <xdr:colOff>5953</xdr:colOff>
      <xdr:row>54</xdr:row>
      <xdr:rowOff>74359</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a:off x="7304314" y="8229600"/>
          <a:ext cx="65825" cy="7435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37</xdr:col>
      <xdr:colOff>67234</xdr:colOff>
      <xdr:row>53</xdr:row>
      <xdr:rowOff>118891</xdr:rowOff>
    </xdr:from>
    <xdr:to>
      <xdr:col>38</xdr:col>
      <xdr:colOff>9525</xdr:colOff>
      <xdr:row>60</xdr:row>
      <xdr:rowOff>70757</xdr:rowOff>
    </xdr:to>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a:off x="7283822" y="8433656"/>
          <a:ext cx="87968" cy="105004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37</xdr:col>
      <xdr:colOff>89646</xdr:colOff>
      <xdr:row>16</xdr:row>
      <xdr:rowOff>123266</xdr:rowOff>
    </xdr:from>
    <xdr:to>
      <xdr:col>38</xdr:col>
      <xdr:colOff>9525</xdr:colOff>
      <xdr:row>17</xdr:row>
      <xdr:rowOff>69630</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7306234" y="2633384"/>
          <a:ext cx="65556" cy="10324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43</xdr:col>
      <xdr:colOff>27754</xdr:colOff>
      <xdr:row>66</xdr:row>
      <xdr:rowOff>65840</xdr:rowOff>
    </xdr:from>
    <xdr:to>
      <xdr:col>72</xdr:col>
      <xdr:colOff>132944</xdr:colOff>
      <xdr:row>72</xdr:row>
      <xdr:rowOff>11176</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8964689" y="10079514"/>
          <a:ext cx="5389494" cy="856423"/>
        </a:xfrm>
        <a:prstGeom prst="rect">
          <a:avLst/>
        </a:prstGeom>
        <a:solidFill>
          <a:schemeClr val="accent4">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設計内容に合うように入力下さい。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（プルダウンはよくある仕様として参考程度に使用下さい。）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できるだけ法チェック・仕様表にまとめるようにして下さい。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（本表を使用しない場合もチェック項目を確認の上、必要事項を記載下さい。）</a:t>
          </a:r>
          <a:br>
            <a:rPr kumimoji="1" lang="en-US" altLang="ja-JP" sz="1100">
              <a:solidFill>
                <a:sysClr val="windowText" lastClr="000000"/>
              </a:solidFill>
              <a:latin typeface="BIZ UDゴシック" panose="020B0400000000000000" pitchFamily="49" charset="-128"/>
              <a:ea typeface="BIZ UDゴシック" panose="020B0400000000000000" pitchFamily="49" charset="-128"/>
            </a:rPr>
          </a:br>
          <a:br>
            <a:rPr kumimoji="1" lang="en-US" altLang="ja-JP" sz="1100">
              <a:solidFill>
                <a:sysClr val="windowText" lastClr="000000"/>
              </a:solidFill>
              <a:latin typeface="BIZ UDゴシック" panose="020B0400000000000000" pitchFamily="49" charset="-128"/>
              <a:ea typeface="BIZ UDゴシック" panose="020B0400000000000000" pitchFamily="49" charset="-128"/>
            </a:rPr>
          </a:br>
          <a:endParaRPr kumimoji="1" lang="ja-JP" altLang="en-US"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fPrintsWithSheet="0"/>
  </xdr:twoCellAnchor>
  <xdr:twoCellAnchor>
    <xdr:from>
      <xdr:col>24</xdr:col>
      <xdr:colOff>8005</xdr:colOff>
      <xdr:row>68</xdr:row>
      <xdr:rowOff>2162</xdr:rowOff>
    </xdr:from>
    <xdr:to>
      <xdr:col>40</xdr:col>
      <xdr:colOff>1</xdr:colOff>
      <xdr:row>70</xdr:row>
      <xdr:rowOff>36740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a:xfrm>
          <a:off x="4922905" y="10546337"/>
          <a:ext cx="3420996" cy="339378"/>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27055</xdr:colOff>
      <xdr:row>67</xdr:row>
      <xdr:rowOff>155123</xdr:rowOff>
    </xdr:from>
    <xdr:to>
      <xdr:col>34</xdr:col>
      <xdr:colOff>118223</xdr:colOff>
      <xdr:row>70</xdr:row>
      <xdr:rowOff>36740</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941955" y="10537373"/>
          <a:ext cx="1900918" cy="348342"/>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50">
              <a:solidFill>
                <a:sysClr val="windowText" lastClr="000000"/>
              </a:solidFill>
              <a:latin typeface="BIZ UDゴシック" panose="020B0400000000000000" pitchFamily="49" charset="-128"/>
              <a:ea typeface="BIZ UDゴシック" panose="020B0400000000000000" pitchFamily="49" charset="-128"/>
            </a:rPr>
            <a:t>株式会社△△△△一級建築士事務所</a:t>
          </a:r>
          <a:br>
            <a:rPr kumimoji="1" lang="en-US" altLang="ja-JP" sz="750">
              <a:solidFill>
                <a:sysClr val="windowText" lastClr="000000"/>
              </a:solidFill>
              <a:latin typeface="BIZ UDゴシック" panose="020B0400000000000000" pitchFamily="49" charset="-128"/>
              <a:ea typeface="BIZ UDゴシック" panose="020B0400000000000000" pitchFamily="49" charset="-128"/>
            </a:rPr>
          </a:br>
          <a:r>
            <a:rPr kumimoji="1" lang="ja-JP" altLang="en-US" sz="750">
              <a:solidFill>
                <a:sysClr val="windowText" lastClr="000000"/>
              </a:solidFill>
              <a:latin typeface="BIZ UDゴシック" panose="020B0400000000000000" pitchFamily="49" charset="-128"/>
              <a:ea typeface="BIZ UDゴシック" panose="020B0400000000000000" pitchFamily="49" charset="-128"/>
            </a:rPr>
            <a:t>一級建築士事務所　登録第 </a:t>
          </a:r>
          <a:r>
            <a:rPr kumimoji="1" lang="en-US" altLang="ja-JP" sz="75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750">
              <a:solidFill>
                <a:sysClr val="windowText" lastClr="000000"/>
              </a:solidFill>
              <a:latin typeface="BIZ UDゴシック" panose="020B0400000000000000" pitchFamily="49" charset="-128"/>
              <a:ea typeface="BIZ UDゴシック" panose="020B0400000000000000" pitchFamily="49" charset="-128"/>
            </a:rPr>
            <a:t>号</a:t>
          </a:r>
          <a:br>
            <a:rPr kumimoji="1" lang="en-US" altLang="ja-JP" sz="750">
              <a:solidFill>
                <a:sysClr val="windowText" lastClr="000000"/>
              </a:solidFill>
              <a:latin typeface="BIZ UDゴシック" panose="020B0400000000000000" pitchFamily="49" charset="-128"/>
              <a:ea typeface="BIZ UDゴシック" panose="020B0400000000000000" pitchFamily="49" charset="-128"/>
            </a:rPr>
          </a:br>
          <a:r>
            <a:rPr kumimoji="1" lang="ja-JP" altLang="en-US" sz="650">
              <a:solidFill>
                <a:sysClr val="windowText" lastClr="000000"/>
              </a:solidFill>
              <a:latin typeface="BIZ UDゴシック" panose="020B0400000000000000" pitchFamily="49" charset="-128"/>
              <a:ea typeface="BIZ UDゴシック" panose="020B0400000000000000" pitchFamily="49" charset="-128"/>
            </a:rPr>
            <a:t>　　　</a:t>
          </a:r>
        </a:p>
      </xdr:txBody>
    </xdr:sp>
    <xdr:clientData/>
  </xdr:twoCellAnchor>
  <xdr:twoCellAnchor>
    <xdr:from>
      <xdr:col>34</xdr:col>
      <xdr:colOff>91009</xdr:colOff>
      <xdr:row>67</xdr:row>
      <xdr:rowOff>155122</xdr:rowOff>
    </xdr:from>
    <xdr:to>
      <xdr:col>40</xdr:col>
      <xdr:colOff>51548</xdr:colOff>
      <xdr:row>70</xdr:row>
      <xdr:rowOff>36740</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6815659" y="10537372"/>
          <a:ext cx="1579789" cy="34834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50">
              <a:solidFill>
                <a:sysClr val="windowText" lastClr="000000"/>
              </a:solidFill>
              <a:latin typeface="BIZ UDゴシック" panose="020B0400000000000000" pitchFamily="49" charset="-128"/>
              <a:ea typeface="BIZ UDゴシック" panose="020B0400000000000000" pitchFamily="49" charset="-128"/>
            </a:rPr>
            <a:t>一級建築士　登録第 </a:t>
          </a:r>
          <a:r>
            <a:rPr kumimoji="1" lang="en-US" altLang="ja-JP" sz="75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750">
              <a:solidFill>
                <a:sysClr val="windowText" lastClr="000000"/>
              </a:solidFill>
              <a:latin typeface="BIZ UDゴシック" panose="020B0400000000000000" pitchFamily="49" charset="-128"/>
              <a:ea typeface="BIZ UDゴシック" panose="020B0400000000000000" pitchFamily="49" charset="-128"/>
            </a:rPr>
            <a:t>号</a:t>
          </a:r>
          <a:br>
            <a:rPr kumimoji="1" lang="en-US" altLang="ja-JP" sz="750">
              <a:solidFill>
                <a:sysClr val="windowText" lastClr="000000"/>
              </a:solidFill>
              <a:latin typeface="BIZ UDゴシック" panose="020B0400000000000000" pitchFamily="49" charset="-128"/>
              <a:ea typeface="BIZ UDゴシック" panose="020B0400000000000000" pitchFamily="49" charset="-128"/>
            </a:rPr>
          </a:br>
          <a:r>
            <a:rPr kumimoji="1" lang="ja-JP" altLang="en-US" sz="750">
              <a:solidFill>
                <a:sysClr val="windowText" lastClr="000000"/>
              </a:solidFill>
              <a:latin typeface="BIZ UDゴシック" panose="020B0400000000000000" pitchFamily="49" charset="-128"/>
              <a:ea typeface="BIZ UDゴシック" panose="020B0400000000000000" pitchFamily="49" charset="-128"/>
            </a:rPr>
            <a:t>　　　　　　　○○　○○</a:t>
          </a:r>
        </a:p>
      </xdr:txBody>
    </xdr:sp>
    <xdr:clientData/>
  </xdr:twoCellAnchor>
  <xdr:twoCellAnchor>
    <xdr:from>
      <xdr:col>23</xdr:col>
      <xdr:colOff>57150</xdr:colOff>
      <xdr:row>66</xdr:row>
      <xdr:rowOff>28575</xdr:rowOff>
    </xdr:from>
    <xdr:to>
      <xdr:col>29</xdr:col>
      <xdr:colOff>123825</xdr:colOff>
      <xdr:row>68</xdr:row>
      <xdr:rowOff>9525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4791075" y="10258425"/>
          <a:ext cx="1152525" cy="2952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BIZ UDゴシック" panose="020B0400000000000000" pitchFamily="49" charset="-128"/>
              <a:ea typeface="BIZ UDゴシック" panose="020B0400000000000000" pitchFamily="49" charset="-128"/>
            </a:rPr>
            <a:t>▲設計者記入</a:t>
          </a:r>
        </a:p>
      </xdr:txBody>
    </xdr:sp>
    <xdr:clientData/>
  </xdr:twoCellAnchor>
  <xdr:twoCellAnchor>
    <xdr:from>
      <xdr:col>0</xdr:col>
      <xdr:colOff>76200</xdr:colOff>
      <xdr:row>66</xdr:row>
      <xdr:rowOff>28575</xdr:rowOff>
    </xdr:from>
    <xdr:to>
      <xdr:col>8</xdr:col>
      <xdr:colOff>133350</xdr:colOff>
      <xdr:row>68</xdr:row>
      <xdr:rowOff>9525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76200" y="10258425"/>
          <a:ext cx="2076450" cy="2952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BIZ UDゴシック" panose="020B0400000000000000" pitchFamily="49" charset="-128"/>
              <a:ea typeface="BIZ UDゴシック" panose="020B0400000000000000" pitchFamily="49" charset="-128"/>
            </a:rPr>
            <a:t>▲申請者名・工事名称記入</a:t>
          </a:r>
        </a:p>
      </xdr:txBody>
    </xdr:sp>
    <xdr:clientData/>
  </xdr:twoCellAnchor>
  <xdr:twoCellAnchor>
    <xdr:from>
      <xdr:col>49</xdr:col>
      <xdr:colOff>62752</xdr:colOff>
      <xdr:row>63</xdr:row>
      <xdr:rowOff>133350</xdr:rowOff>
    </xdr:from>
    <xdr:to>
      <xdr:col>72</xdr:col>
      <xdr:colOff>145674</xdr:colOff>
      <xdr:row>65</xdr:row>
      <xdr:rowOff>0</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0047193" y="10016938"/>
          <a:ext cx="4206687" cy="18041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n-ea"/>
              <a:ea typeface="+mn-ea"/>
            </a:rPr>
            <a:t>本仕様表を特定行政庁、他機関に提出することを固く禁じます。岡山県建築住宅センター株式会社</a:t>
          </a:r>
        </a:p>
      </xdr:txBody>
    </xdr:sp>
    <xdr:clientData/>
  </xdr:twoCellAnchor>
  <mc:AlternateContent xmlns:mc="http://schemas.openxmlformats.org/markup-compatibility/2006">
    <mc:Choice xmlns:a14="http://schemas.microsoft.com/office/drawing/2010/main" Requires="a14">
      <xdr:twoCellAnchor editAs="oneCell">
        <xdr:from>
          <xdr:col>38</xdr:col>
          <xdr:colOff>9525</xdr:colOff>
          <xdr:row>53</xdr:row>
          <xdr:rowOff>104775</xdr:rowOff>
        </xdr:from>
        <xdr:to>
          <xdr:col>39</xdr:col>
          <xdr:colOff>0</xdr:colOff>
          <xdr:row>55</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59</xdr:row>
          <xdr:rowOff>95250</xdr:rowOff>
        </xdr:from>
        <xdr:to>
          <xdr:col>38</xdr:col>
          <xdr:colOff>504825</xdr:colOff>
          <xdr:row>61</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16</xdr:row>
          <xdr:rowOff>95250</xdr:rowOff>
        </xdr:from>
        <xdr:to>
          <xdr:col>39</xdr:col>
          <xdr:colOff>0</xdr:colOff>
          <xdr:row>18</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適用</a:t>
              </a:r>
            </a:p>
          </xdr:txBody>
        </xdr:sp>
        <xdr:clientData/>
      </xdr:twoCellAnchor>
    </mc:Choice>
    <mc:Fallback/>
  </mc:AlternateContent>
  <xdr:twoCellAnchor>
    <xdr:from>
      <xdr:col>37</xdr:col>
      <xdr:colOff>56029</xdr:colOff>
      <xdr:row>16</xdr:row>
      <xdr:rowOff>11206</xdr:rowOff>
    </xdr:from>
    <xdr:to>
      <xdr:col>39</xdr:col>
      <xdr:colOff>481852</xdr:colOff>
      <xdr:row>16</xdr:row>
      <xdr:rowOff>145676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323604" y="2449606"/>
          <a:ext cx="1073523" cy="134470"/>
        </a:xfrm>
        <a:prstGeom prst="rect">
          <a:avLst/>
        </a:prstGeom>
        <a:solidFill>
          <a:schemeClr val="bg1"/>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rgbClr val="FF0000"/>
            </a:solidFill>
          </a:endParaRPr>
        </a:p>
      </xdr:txBody>
    </xdr:sp>
    <xdr:clientData fPrintsWithSheet="0"/>
  </xdr:twoCellAnchor>
  <xdr:twoCellAnchor>
    <xdr:from>
      <xdr:col>37</xdr:col>
      <xdr:colOff>17930</xdr:colOff>
      <xdr:row>15</xdr:row>
      <xdr:rowOff>107576</xdr:rowOff>
    </xdr:from>
    <xdr:to>
      <xdr:col>40</xdr:col>
      <xdr:colOff>114300</xdr:colOff>
      <xdr:row>17</xdr:row>
      <xdr:rowOff>19049</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285505" y="2393576"/>
          <a:ext cx="1248895" cy="216273"/>
        </a:xfrm>
        <a:prstGeom prst="rect">
          <a:avLst/>
        </a:prstGeom>
        <a:noFill/>
        <a:ln w="1270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適用あればチェック！</a:t>
          </a:r>
        </a:p>
      </xdr:txBody>
    </xdr:sp>
    <xdr:clientData fPrintsWithSheet="0"/>
  </xdr:twoCellAnchor>
  <xdr:twoCellAnchor>
    <xdr:from>
      <xdr:col>37</xdr:col>
      <xdr:colOff>56029</xdr:colOff>
      <xdr:row>53</xdr:row>
      <xdr:rowOff>11205</xdr:rowOff>
    </xdr:from>
    <xdr:to>
      <xdr:col>39</xdr:col>
      <xdr:colOff>481852</xdr:colOff>
      <xdr:row>53</xdr:row>
      <xdr:rowOff>145675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272617" y="8325970"/>
          <a:ext cx="1075764" cy="134470"/>
        </a:xfrm>
        <a:prstGeom prst="rect">
          <a:avLst/>
        </a:prstGeom>
        <a:solidFill>
          <a:schemeClr val="bg1"/>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rgbClr val="FF0000"/>
            </a:solidFill>
          </a:endParaRPr>
        </a:p>
      </xdr:txBody>
    </xdr:sp>
    <xdr:clientData fPrintsWithSheet="0"/>
  </xdr:twoCellAnchor>
  <xdr:twoCellAnchor>
    <xdr:from>
      <xdr:col>37</xdr:col>
      <xdr:colOff>17930</xdr:colOff>
      <xdr:row>52</xdr:row>
      <xdr:rowOff>107576</xdr:rowOff>
    </xdr:from>
    <xdr:to>
      <xdr:col>40</xdr:col>
      <xdr:colOff>114300</xdr:colOff>
      <xdr:row>54</xdr:row>
      <xdr:rowOff>19049</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7234518" y="8265458"/>
          <a:ext cx="1250576" cy="225238"/>
        </a:xfrm>
        <a:prstGeom prst="rect">
          <a:avLst/>
        </a:prstGeom>
        <a:noFill/>
        <a:ln w="1270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適用あればチェック！</a:t>
          </a:r>
        </a:p>
      </xdr:txBody>
    </xdr:sp>
    <xdr:clientData fPrintsWithSheet="0"/>
  </xdr:twoCellAnchor>
  <xdr:twoCellAnchor>
    <xdr:from>
      <xdr:col>18</xdr:col>
      <xdr:colOff>93009</xdr:colOff>
      <xdr:row>15</xdr:row>
      <xdr:rowOff>95247</xdr:rowOff>
    </xdr:from>
    <xdr:to>
      <xdr:col>27</xdr:col>
      <xdr:colOff>146797</xdr:colOff>
      <xdr:row>17</xdr:row>
      <xdr:rowOff>14568</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3960159" y="2381247"/>
          <a:ext cx="1682563" cy="224121"/>
        </a:xfrm>
        <a:prstGeom prst="rect">
          <a:avLst/>
        </a:prstGeom>
        <a:noFill/>
        <a:ln w="1270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一般住宅</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Ｖ</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３０ＫＱ</a:t>
          </a:r>
          <a:r>
            <a:rPr kumimoji="1" lang="en-US" altLang="ja-JP" sz="900">
              <a:solidFill>
                <a:sysClr val="windowText" lastClr="000000"/>
              </a:solidFill>
              <a:latin typeface="+mn-ea"/>
              <a:ea typeface="+mn-ea"/>
            </a:rPr>
            <a:t>】</a:t>
          </a:r>
          <a:endParaRPr kumimoji="1" lang="ja-JP" altLang="en-US" sz="900">
            <a:solidFill>
              <a:sysClr val="windowText" lastClr="000000"/>
            </a:solidFill>
            <a:latin typeface="+mn-ea"/>
            <a:ea typeface="+mn-ea"/>
          </a:endParaRPr>
        </a:p>
      </xdr:txBody>
    </xdr:sp>
    <xdr:clientData fPrintsWithSheet="0"/>
  </xdr:twoCellAnchor>
  <xdr:twoCellAnchor>
    <xdr:from>
      <xdr:col>26</xdr:col>
      <xdr:colOff>127748</xdr:colOff>
      <xdr:row>27</xdr:row>
      <xdr:rowOff>137830</xdr:rowOff>
    </xdr:from>
    <xdr:to>
      <xdr:col>37</xdr:col>
      <xdr:colOff>49307</xdr:colOff>
      <xdr:row>29</xdr:row>
      <xdr:rowOff>50427</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5442698" y="4252630"/>
          <a:ext cx="1874184" cy="217397"/>
        </a:xfrm>
        <a:prstGeom prst="rect">
          <a:avLst/>
        </a:prstGeom>
        <a:noFill/>
        <a:ln w="1270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電力引込位置を設備図に明示</a:t>
          </a:r>
        </a:p>
      </xdr:txBody>
    </xdr:sp>
    <xdr:clientData fPrintsWithSheet="0"/>
  </xdr:twoCellAnchor>
  <xdr:twoCellAnchor>
    <xdr:from>
      <xdr:col>16</xdr:col>
      <xdr:colOff>9525</xdr:colOff>
      <xdr:row>65</xdr:row>
      <xdr:rowOff>161925</xdr:rowOff>
    </xdr:from>
    <xdr:to>
      <xdr:col>21</xdr:col>
      <xdr:colOff>0</xdr:colOff>
      <xdr:row>65</xdr:row>
      <xdr:rowOff>304800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a:off x="3514725" y="10067925"/>
          <a:ext cx="895350" cy="142875"/>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xdr:colOff>
      <xdr:row>65</xdr:row>
      <xdr:rowOff>9525</xdr:rowOff>
    </xdr:from>
    <xdr:to>
      <xdr:col>21</xdr:col>
      <xdr:colOff>0</xdr:colOff>
      <xdr:row>65</xdr:row>
      <xdr:rowOff>152400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flipH="1">
          <a:off x="3514725" y="9915525"/>
          <a:ext cx="895350" cy="142875"/>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89643</xdr:colOff>
      <xdr:row>17</xdr:row>
      <xdr:rowOff>56030</xdr:rowOff>
    </xdr:from>
    <xdr:to>
      <xdr:col>33</xdr:col>
      <xdr:colOff>0</xdr:colOff>
      <xdr:row>18</xdr:row>
      <xdr:rowOff>145677</xdr:rowOff>
    </xdr:to>
    <xdr:sp macro="" textlink="">
      <xdr:nvSpPr>
        <xdr:cNvPr id="7" name="矢印: 五方向 6">
          <a:extLst>
            <a:ext uri="{FF2B5EF4-FFF2-40B4-BE49-F238E27FC236}">
              <a16:creationId xmlns:a16="http://schemas.microsoft.com/office/drawing/2014/main" id="{00000000-0008-0000-0000-000007000000}"/>
            </a:ext>
          </a:extLst>
        </xdr:cNvPr>
        <xdr:cNvSpPr/>
      </xdr:nvSpPr>
      <xdr:spPr>
        <a:xfrm flipH="1">
          <a:off x="5188319" y="2723030"/>
          <a:ext cx="1344710" cy="246529"/>
        </a:xfrm>
        <a:prstGeom prst="homePlate">
          <a:avLst/>
        </a:prstGeom>
        <a:solidFill>
          <a:schemeClr val="bg1"/>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tx1"/>
              </a:solidFill>
              <a:effectLst/>
              <a:latin typeface="+mn-lt"/>
              <a:ea typeface="+mn-ea"/>
              <a:cs typeface="+mn-cs"/>
            </a:rPr>
            <a:t>ガス使用があれば明記</a:t>
          </a:r>
          <a:endParaRPr kumimoji="1" lang="ja-JP" altLang="en-US" sz="8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43</xdr:col>
      <xdr:colOff>47625</xdr:colOff>
      <xdr:row>51</xdr:row>
      <xdr:rowOff>85725</xdr:rowOff>
    </xdr:from>
    <xdr:to>
      <xdr:col>44</xdr:col>
      <xdr:colOff>104775</xdr:colOff>
      <xdr:row>52</xdr:row>
      <xdr:rowOff>66675</xdr:rowOff>
    </xdr:to>
    <xdr:cxnSp macro="">
      <xdr:nvCxnSpPr>
        <xdr:cNvPr id="34" name="直線矢印コネクタ 33">
          <a:extLst>
            <a:ext uri="{FF2B5EF4-FFF2-40B4-BE49-F238E27FC236}">
              <a16:creationId xmlns:a16="http://schemas.microsoft.com/office/drawing/2014/main" id="{5F56E9A9-4D1B-4A29-8DF7-4EF720FCA676}"/>
            </a:ext>
          </a:extLst>
        </xdr:cNvPr>
        <xdr:cNvCxnSpPr/>
      </xdr:nvCxnSpPr>
      <xdr:spPr>
        <a:xfrm flipH="1" flipV="1">
          <a:off x="6972300" y="7858125"/>
          <a:ext cx="219075" cy="133350"/>
        </a:xfrm>
        <a:prstGeom prst="straightConnector1">
          <a:avLst/>
        </a:prstGeom>
        <a:ln>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89</xdr:col>
      <xdr:colOff>9525</xdr:colOff>
      <xdr:row>31</xdr:row>
      <xdr:rowOff>71438</xdr:rowOff>
    </xdr:from>
    <xdr:to>
      <xdr:col>91</xdr:col>
      <xdr:colOff>1</xdr:colOff>
      <xdr:row>31</xdr:row>
      <xdr:rowOff>76200</xdr:rowOff>
    </xdr:to>
    <xdr:cxnSp macro="">
      <xdr:nvCxnSpPr>
        <xdr:cNvPr id="15" name="直線矢印コネクタ 14">
          <a:extLst>
            <a:ext uri="{FF2B5EF4-FFF2-40B4-BE49-F238E27FC236}">
              <a16:creationId xmlns:a16="http://schemas.microsoft.com/office/drawing/2014/main" id="{00000000-0008-0000-0100-00000F000000}"/>
            </a:ext>
          </a:extLst>
        </xdr:cNvPr>
        <xdr:cNvCxnSpPr>
          <a:stCxn id="10" idx="1"/>
        </xdr:cNvCxnSpPr>
      </xdr:nvCxnSpPr>
      <xdr:spPr>
        <a:xfrm flipH="1">
          <a:off x="14306550" y="4795838"/>
          <a:ext cx="276226" cy="476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89</xdr:col>
      <xdr:colOff>9525</xdr:colOff>
      <xdr:row>27</xdr:row>
      <xdr:rowOff>76200</xdr:rowOff>
    </xdr:from>
    <xdr:to>
      <xdr:col>91</xdr:col>
      <xdr:colOff>9525</xdr:colOff>
      <xdr:row>27</xdr:row>
      <xdr:rowOff>85725</xdr:rowOff>
    </xdr:to>
    <xdr:cxnSp macro="">
      <xdr:nvCxnSpPr>
        <xdr:cNvPr id="4130" name="直線矢印コネクタ 4129">
          <a:extLst>
            <a:ext uri="{FF2B5EF4-FFF2-40B4-BE49-F238E27FC236}">
              <a16:creationId xmlns:a16="http://schemas.microsoft.com/office/drawing/2014/main" id="{00000000-0008-0000-0100-000022100000}"/>
            </a:ext>
          </a:extLst>
        </xdr:cNvPr>
        <xdr:cNvCxnSpPr/>
      </xdr:nvCxnSpPr>
      <xdr:spPr>
        <a:xfrm flipH="1">
          <a:off x="14306550" y="4191000"/>
          <a:ext cx="285750" cy="95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91</xdr:col>
      <xdr:colOff>0</xdr:colOff>
      <xdr:row>26</xdr:row>
      <xdr:rowOff>133349</xdr:rowOff>
    </xdr:from>
    <xdr:to>
      <xdr:col>114</xdr:col>
      <xdr:colOff>9524</xdr:colOff>
      <xdr:row>29</xdr:row>
      <xdr:rowOff>142874</xdr:rowOff>
    </xdr:to>
    <xdr:sp macro="" textlink="">
      <xdr:nvSpPr>
        <xdr:cNvPr id="4129" name="正方形/長方形 4128">
          <a:extLst>
            <a:ext uri="{FF2B5EF4-FFF2-40B4-BE49-F238E27FC236}">
              <a16:creationId xmlns:a16="http://schemas.microsoft.com/office/drawing/2014/main" id="{00000000-0008-0000-0100-000021100000}"/>
            </a:ext>
          </a:extLst>
        </xdr:cNvPr>
        <xdr:cNvSpPr/>
      </xdr:nvSpPr>
      <xdr:spPr>
        <a:xfrm>
          <a:off x="14582775" y="4095749"/>
          <a:ext cx="3733799" cy="466725"/>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ysClr val="windowText" lastClr="000000"/>
            </a:solidFill>
            <a:latin typeface="+mn-ea"/>
            <a:ea typeface="+mn-ea"/>
          </a:endParaRPr>
        </a:p>
      </xdr:txBody>
    </xdr:sp>
    <xdr:clientData fPrintsWithSheet="0"/>
  </xdr:twoCellAnchor>
  <xdr:twoCellAnchor>
    <xdr:from>
      <xdr:col>83</xdr:col>
      <xdr:colOff>76186</xdr:colOff>
      <xdr:row>19</xdr:row>
      <xdr:rowOff>9526</xdr:rowOff>
    </xdr:from>
    <xdr:to>
      <xdr:col>88</xdr:col>
      <xdr:colOff>133346</xdr:colOff>
      <xdr:row>20</xdr:row>
      <xdr:rowOff>0</xdr:rowOff>
    </xdr:to>
    <xdr:sp macro="" textlink="">
      <xdr:nvSpPr>
        <xdr:cNvPr id="62" name="矢印: 五方向 61">
          <a:extLst>
            <a:ext uri="{FF2B5EF4-FFF2-40B4-BE49-F238E27FC236}">
              <a16:creationId xmlns:a16="http://schemas.microsoft.com/office/drawing/2014/main" id="{00000000-0008-0000-0100-00003E000000}"/>
            </a:ext>
          </a:extLst>
        </xdr:cNvPr>
        <xdr:cNvSpPr/>
      </xdr:nvSpPr>
      <xdr:spPr>
        <a:xfrm flipH="1">
          <a:off x="13401661" y="2447926"/>
          <a:ext cx="866785" cy="142874"/>
        </a:xfrm>
        <a:prstGeom prst="homePlate">
          <a:avLst>
            <a:gd name="adj" fmla="val 29163"/>
          </a:avLst>
        </a:prstGeom>
        <a:solidFill>
          <a:schemeClr val="accent2">
            <a:lumMod val="20000"/>
            <a:lumOff val="80000"/>
          </a:scheme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ysClr val="windowText" lastClr="000000"/>
            </a:solidFill>
            <a:latin typeface="+mn-ea"/>
            <a:ea typeface="+mn-ea"/>
          </a:endParaRPr>
        </a:p>
      </xdr:txBody>
    </xdr:sp>
    <xdr:clientData fPrintsWithSheet="0"/>
  </xdr:twoCellAnchor>
  <xdr:twoCellAnchor>
    <xdr:from>
      <xdr:col>89</xdr:col>
      <xdr:colOff>9525</xdr:colOff>
      <xdr:row>5</xdr:row>
      <xdr:rowOff>52388</xdr:rowOff>
    </xdr:from>
    <xdr:to>
      <xdr:col>91</xdr:col>
      <xdr:colOff>1</xdr:colOff>
      <xdr:row>5</xdr:row>
      <xdr:rowOff>66675</xdr:rowOff>
    </xdr:to>
    <xdr:cxnSp macro="">
      <xdr:nvCxnSpPr>
        <xdr:cNvPr id="45" name="直線矢印コネクタ 44">
          <a:extLst>
            <a:ext uri="{FF2B5EF4-FFF2-40B4-BE49-F238E27FC236}">
              <a16:creationId xmlns:a16="http://schemas.microsoft.com/office/drawing/2014/main" id="{00000000-0008-0000-0100-00002D000000}"/>
            </a:ext>
          </a:extLst>
        </xdr:cNvPr>
        <xdr:cNvCxnSpPr>
          <a:stCxn id="40" idx="1"/>
        </xdr:cNvCxnSpPr>
      </xdr:nvCxnSpPr>
      <xdr:spPr>
        <a:xfrm flipH="1">
          <a:off x="14306550" y="814388"/>
          <a:ext cx="276226" cy="1428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89</xdr:col>
      <xdr:colOff>19050</xdr:colOff>
      <xdr:row>3</xdr:row>
      <xdr:rowOff>52388</xdr:rowOff>
    </xdr:from>
    <xdr:to>
      <xdr:col>91</xdr:col>
      <xdr:colOff>1</xdr:colOff>
      <xdr:row>4</xdr:row>
      <xdr:rowOff>114300</xdr:rowOff>
    </xdr:to>
    <xdr:cxnSp macro="">
      <xdr:nvCxnSpPr>
        <xdr:cNvPr id="26" name="直線矢印コネクタ 25">
          <a:extLst>
            <a:ext uri="{FF2B5EF4-FFF2-40B4-BE49-F238E27FC236}">
              <a16:creationId xmlns:a16="http://schemas.microsoft.com/office/drawing/2014/main" id="{00000000-0008-0000-0100-00001A000000}"/>
            </a:ext>
          </a:extLst>
        </xdr:cNvPr>
        <xdr:cNvCxnSpPr>
          <a:stCxn id="24" idx="1"/>
        </xdr:cNvCxnSpPr>
      </xdr:nvCxnSpPr>
      <xdr:spPr>
        <a:xfrm flipH="1">
          <a:off x="14316075" y="509588"/>
          <a:ext cx="266701" cy="21431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91</xdr:col>
      <xdr:colOff>1</xdr:colOff>
      <xdr:row>4</xdr:row>
      <xdr:rowOff>114300</xdr:rowOff>
    </xdr:from>
    <xdr:to>
      <xdr:col>99</xdr:col>
      <xdr:colOff>152400</xdr:colOff>
      <xdr:row>5</xdr:row>
      <xdr:rowOff>142875</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14582776" y="723900"/>
          <a:ext cx="1447799" cy="180975"/>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ysClr val="windowText" lastClr="000000"/>
            </a:solidFill>
            <a:latin typeface="+mn-ea"/>
            <a:ea typeface="+mn-ea"/>
          </a:endParaRPr>
        </a:p>
      </xdr:txBody>
    </xdr:sp>
    <xdr:clientData fPrintsWithSheet="0"/>
  </xdr:twoCellAnchor>
  <xdr:twoCellAnchor>
    <xdr:from>
      <xdr:col>91</xdr:col>
      <xdr:colOff>1</xdr:colOff>
      <xdr:row>2</xdr:row>
      <xdr:rowOff>19050</xdr:rowOff>
    </xdr:from>
    <xdr:to>
      <xdr:col>111</xdr:col>
      <xdr:colOff>114300</xdr:colOff>
      <xdr:row>4</xdr:row>
      <xdr:rowOff>85725</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14582776" y="323850"/>
          <a:ext cx="3352799" cy="371475"/>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ysClr val="windowText" lastClr="000000"/>
            </a:solidFill>
            <a:latin typeface="+mn-ea"/>
            <a:ea typeface="+mn-ea"/>
          </a:endParaRPr>
        </a:p>
      </xdr:txBody>
    </xdr:sp>
    <xdr:clientData fPrintsWithSheet="0"/>
  </xdr:twoCellAnchor>
  <xdr:twoCellAnchor>
    <xdr:from>
      <xdr:col>31</xdr:col>
      <xdr:colOff>27054</xdr:colOff>
      <xdr:row>68</xdr:row>
      <xdr:rowOff>2162</xdr:rowOff>
    </xdr:from>
    <xdr:to>
      <xdr:col>51</xdr:col>
      <xdr:colOff>95249</xdr:colOff>
      <xdr:row>70</xdr:row>
      <xdr:rowOff>36740</xdr:rowOff>
    </xdr:to>
    <xdr:sp macro="" textlink="">
      <xdr:nvSpPr>
        <xdr:cNvPr id="2" name="四角形: 角を丸くする 1">
          <a:extLst>
            <a:ext uri="{FF2B5EF4-FFF2-40B4-BE49-F238E27FC236}">
              <a16:creationId xmlns:a16="http://schemas.microsoft.com/office/drawing/2014/main" id="{00000000-0008-0000-0100-000002000000}"/>
            </a:ext>
          </a:extLst>
        </xdr:cNvPr>
        <xdr:cNvSpPr/>
      </xdr:nvSpPr>
      <xdr:spPr>
        <a:xfrm>
          <a:off x="5008629" y="10546337"/>
          <a:ext cx="3230495" cy="339378"/>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8004</xdr:colOff>
      <xdr:row>67</xdr:row>
      <xdr:rowOff>155123</xdr:rowOff>
    </xdr:from>
    <xdr:to>
      <xdr:col>42</xdr:col>
      <xdr:colOff>76200</xdr:colOff>
      <xdr:row>70</xdr:row>
      <xdr:rowOff>36740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4989579" y="10537373"/>
          <a:ext cx="1849371" cy="348342"/>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50">
              <a:solidFill>
                <a:sysClr val="windowText" lastClr="000000"/>
              </a:solidFill>
              <a:latin typeface="BIZ UDゴシック" panose="020B0400000000000000" pitchFamily="49" charset="-128"/>
              <a:ea typeface="BIZ UDゴシック" panose="020B0400000000000000" pitchFamily="49" charset="-128"/>
            </a:rPr>
            <a:t>株式会社△△△△一級建築士事務所</a:t>
          </a:r>
          <a:br>
            <a:rPr kumimoji="1" lang="en-US" altLang="ja-JP" sz="750">
              <a:solidFill>
                <a:sysClr val="windowText" lastClr="000000"/>
              </a:solidFill>
              <a:latin typeface="BIZ UDゴシック" panose="020B0400000000000000" pitchFamily="49" charset="-128"/>
              <a:ea typeface="BIZ UDゴシック" panose="020B0400000000000000" pitchFamily="49" charset="-128"/>
            </a:rPr>
          </a:br>
          <a:r>
            <a:rPr kumimoji="1" lang="ja-JP" altLang="en-US" sz="750">
              <a:solidFill>
                <a:sysClr val="windowText" lastClr="000000"/>
              </a:solidFill>
              <a:latin typeface="BIZ UDゴシック" panose="020B0400000000000000" pitchFamily="49" charset="-128"/>
              <a:ea typeface="BIZ UDゴシック" panose="020B0400000000000000" pitchFamily="49" charset="-128"/>
            </a:rPr>
            <a:t>一級建築士事務所　登録第 </a:t>
          </a:r>
          <a:r>
            <a:rPr kumimoji="1" lang="en-US" altLang="ja-JP" sz="75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750">
              <a:solidFill>
                <a:sysClr val="windowText" lastClr="000000"/>
              </a:solidFill>
              <a:latin typeface="BIZ UDゴシック" panose="020B0400000000000000" pitchFamily="49" charset="-128"/>
              <a:ea typeface="BIZ UDゴシック" panose="020B0400000000000000" pitchFamily="49" charset="-128"/>
            </a:rPr>
            <a:t>号</a:t>
          </a:r>
          <a:br>
            <a:rPr kumimoji="1" lang="en-US" altLang="ja-JP" sz="750">
              <a:solidFill>
                <a:sysClr val="windowText" lastClr="000000"/>
              </a:solidFill>
              <a:latin typeface="BIZ UDゴシック" panose="020B0400000000000000" pitchFamily="49" charset="-128"/>
              <a:ea typeface="BIZ UDゴシック" panose="020B0400000000000000" pitchFamily="49" charset="-128"/>
            </a:rPr>
          </a:br>
          <a:r>
            <a:rPr kumimoji="1" lang="ja-JP" altLang="en-US" sz="650">
              <a:solidFill>
                <a:sysClr val="windowText" lastClr="000000"/>
              </a:solidFill>
              <a:latin typeface="BIZ UDゴシック" panose="020B0400000000000000" pitchFamily="49" charset="-128"/>
              <a:ea typeface="BIZ UDゴシック" panose="020B0400000000000000" pitchFamily="49" charset="-128"/>
            </a:rPr>
            <a:t>　　　</a:t>
          </a:r>
        </a:p>
      </xdr:txBody>
    </xdr:sp>
    <xdr:clientData/>
  </xdr:twoCellAnchor>
  <xdr:twoCellAnchor>
    <xdr:from>
      <xdr:col>42</xdr:col>
      <xdr:colOff>52909</xdr:colOff>
      <xdr:row>67</xdr:row>
      <xdr:rowOff>155122</xdr:rowOff>
    </xdr:from>
    <xdr:to>
      <xdr:col>53</xdr:col>
      <xdr:colOff>47625</xdr:colOff>
      <xdr:row>70</xdr:row>
      <xdr:rowOff>36740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815659" y="10537372"/>
          <a:ext cx="1699691" cy="34834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50">
              <a:solidFill>
                <a:sysClr val="windowText" lastClr="000000"/>
              </a:solidFill>
              <a:latin typeface="BIZ UDゴシック" panose="020B0400000000000000" pitchFamily="49" charset="-128"/>
              <a:ea typeface="BIZ UDゴシック" panose="020B0400000000000000" pitchFamily="49" charset="-128"/>
            </a:rPr>
            <a:t>一級建築士　登録第 </a:t>
          </a:r>
          <a:r>
            <a:rPr kumimoji="1" lang="en-US" altLang="ja-JP" sz="75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750">
              <a:solidFill>
                <a:sysClr val="windowText" lastClr="000000"/>
              </a:solidFill>
              <a:latin typeface="BIZ UDゴシック" panose="020B0400000000000000" pitchFamily="49" charset="-128"/>
              <a:ea typeface="BIZ UDゴシック" panose="020B0400000000000000" pitchFamily="49" charset="-128"/>
            </a:rPr>
            <a:t>号</a:t>
          </a:r>
          <a:br>
            <a:rPr kumimoji="1" lang="en-US" altLang="ja-JP" sz="750">
              <a:solidFill>
                <a:sysClr val="windowText" lastClr="000000"/>
              </a:solidFill>
              <a:latin typeface="BIZ UDゴシック" panose="020B0400000000000000" pitchFamily="49" charset="-128"/>
              <a:ea typeface="BIZ UDゴシック" panose="020B0400000000000000" pitchFamily="49" charset="-128"/>
            </a:rPr>
          </a:br>
          <a:r>
            <a:rPr kumimoji="1" lang="ja-JP" altLang="en-US" sz="750">
              <a:solidFill>
                <a:sysClr val="windowText" lastClr="000000"/>
              </a:solidFill>
              <a:latin typeface="BIZ UDゴシック" panose="020B0400000000000000" pitchFamily="49" charset="-128"/>
              <a:ea typeface="BIZ UDゴシック" panose="020B0400000000000000" pitchFamily="49" charset="-128"/>
            </a:rPr>
            <a:t>　　　　　　　○○　○○</a:t>
          </a:r>
        </a:p>
      </xdr:txBody>
    </xdr:sp>
    <xdr:clientData/>
  </xdr:twoCellAnchor>
  <xdr:twoCellAnchor>
    <xdr:from>
      <xdr:col>30</xdr:col>
      <xdr:colOff>114300</xdr:colOff>
      <xdr:row>66</xdr:row>
      <xdr:rowOff>28575</xdr:rowOff>
    </xdr:from>
    <xdr:to>
      <xdr:col>39</xdr:col>
      <xdr:colOff>47625</xdr:colOff>
      <xdr:row>68</xdr:row>
      <xdr:rowOff>9525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4933950" y="10258425"/>
          <a:ext cx="1390650" cy="2952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BIZ UDゴシック" panose="020B0400000000000000" pitchFamily="49" charset="-128"/>
              <a:ea typeface="BIZ UDゴシック" panose="020B0400000000000000" pitchFamily="49" charset="-128"/>
            </a:rPr>
            <a:t>▲設計者記入</a:t>
          </a:r>
        </a:p>
      </xdr:txBody>
    </xdr:sp>
    <xdr:clientData/>
  </xdr:twoCellAnchor>
  <xdr:twoCellAnchor>
    <xdr:from>
      <xdr:col>0</xdr:col>
      <xdr:colOff>76199</xdr:colOff>
      <xdr:row>66</xdr:row>
      <xdr:rowOff>28575</xdr:rowOff>
    </xdr:from>
    <xdr:to>
      <xdr:col>13</xdr:col>
      <xdr:colOff>76199</xdr:colOff>
      <xdr:row>68</xdr:row>
      <xdr:rowOff>9525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6199" y="10258425"/>
          <a:ext cx="2066925" cy="2952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BIZ UDゴシック" panose="020B0400000000000000" pitchFamily="49" charset="-128"/>
              <a:ea typeface="BIZ UDゴシック" panose="020B0400000000000000" pitchFamily="49" charset="-128"/>
            </a:rPr>
            <a:t>▲申請者名・工事名称記入</a:t>
          </a:r>
        </a:p>
      </xdr:txBody>
    </xdr:sp>
    <xdr:clientData/>
  </xdr:twoCellAnchor>
  <xdr:twoCellAnchor>
    <xdr:from>
      <xdr:col>56</xdr:col>
      <xdr:colOff>142876</xdr:colOff>
      <xdr:row>66</xdr:row>
      <xdr:rowOff>65840</xdr:rowOff>
    </xdr:from>
    <xdr:to>
      <xdr:col>89</xdr:col>
      <xdr:colOff>76615</xdr:colOff>
      <xdr:row>72</xdr:row>
      <xdr:rowOff>11176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9096376" y="10295690"/>
          <a:ext cx="5277264" cy="869261"/>
        </a:xfrm>
        <a:prstGeom prst="rect">
          <a:avLst/>
        </a:prstGeom>
        <a:solidFill>
          <a:schemeClr val="accent4">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設計内容に合うように入力下さい。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（プルダウンはよくある仕様として参考程度に使用下さい。）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できるだけ法チェック・仕様表にまとめるようにして下さい。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（本表を使用しない場合もチェック項目を確認の上、必要事項を記載下さい。）</a:t>
          </a:r>
          <a:br>
            <a:rPr kumimoji="1" lang="en-US" altLang="ja-JP" sz="1100">
              <a:solidFill>
                <a:sysClr val="windowText" lastClr="000000"/>
              </a:solidFill>
              <a:latin typeface="BIZ UDゴシック" panose="020B0400000000000000" pitchFamily="49" charset="-128"/>
              <a:ea typeface="BIZ UDゴシック" panose="020B0400000000000000" pitchFamily="49" charset="-128"/>
            </a:rPr>
          </a:br>
          <a:br>
            <a:rPr kumimoji="1" lang="en-US" altLang="ja-JP" sz="1100">
              <a:solidFill>
                <a:sysClr val="windowText" lastClr="000000"/>
              </a:solidFill>
              <a:latin typeface="BIZ UDゴシック" panose="020B0400000000000000" pitchFamily="49" charset="-128"/>
              <a:ea typeface="BIZ UDゴシック" panose="020B0400000000000000" pitchFamily="49" charset="-128"/>
            </a:rPr>
          </a:b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おぽぽぽ</a:t>
          </a:r>
        </a:p>
      </xdr:txBody>
    </xdr:sp>
    <xdr:clientData fPrintsWithSheet="0"/>
  </xdr:twoCellAnchor>
  <xdr:twoCellAnchor>
    <xdr:from>
      <xdr:col>64</xdr:col>
      <xdr:colOff>57972</xdr:colOff>
      <xdr:row>63</xdr:row>
      <xdr:rowOff>123825</xdr:rowOff>
    </xdr:from>
    <xdr:to>
      <xdr:col>89</xdr:col>
      <xdr:colOff>114300</xdr:colOff>
      <xdr:row>65</xdr:row>
      <xdr:rowOff>38100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0306872" y="9725025"/>
          <a:ext cx="4104453" cy="2190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n-ea"/>
              <a:ea typeface="+mn-ea"/>
            </a:rPr>
            <a:t>本仕様表を特定行政庁、他機関に提出することを固く禁じます。岡山県建築住宅センター株式会社</a:t>
          </a:r>
        </a:p>
      </xdr:txBody>
    </xdr:sp>
    <xdr:clientData/>
  </xdr:twoCellAnchor>
  <xdr:twoCellAnchor>
    <xdr:from>
      <xdr:col>32</xdr:col>
      <xdr:colOff>114291</xdr:colOff>
      <xdr:row>18</xdr:row>
      <xdr:rowOff>9524</xdr:rowOff>
    </xdr:from>
    <xdr:to>
      <xdr:col>43</xdr:col>
      <xdr:colOff>123824</xdr:colOff>
      <xdr:row>20</xdr:row>
      <xdr:rowOff>142875</xdr:rowOff>
    </xdr:to>
    <xdr:sp macro="" textlink="">
      <xdr:nvSpPr>
        <xdr:cNvPr id="9" name="矢印: 五方向 8">
          <a:extLst>
            <a:ext uri="{FF2B5EF4-FFF2-40B4-BE49-F238E27FC236}">
              <a16:creationId xmlns:a16="http://schemas.microsoft.com/office/drawing/2014/main" id="{00000000-0008-0000-0100-000009000000}"/>
            </a:ext>
          </a:extLst>
        </xdr:cNvPr>
        <xdr:cNvSpPr/>
      </xdr:nvSpPr>
      <xdr:spPr>
        <a:xfrm flipH="1">
          <a:off x="5257791" y="2752724"/>
          <a:ext cx="1790708" cy="438151"/>
        </a:xfrm>
        <a:prstGeom prst="homePlate">
          <a:avLst>
            <a:gd name="adj" fmla="val 17094"/>
          </a:avLst>
        </a:prstGeom>
        <a:solidFill>
          <a:schemeClr val="bg1"/>
        </a:solidFill>
        <a:ln>
          <a:solidFill>
            <a:schemeClr val="accent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ysClr val="windowText" lastClr="000000"/>
            </a:solidFill>
            <a:latin typeface="+mn-ea"/>
            <a:ea typeface="+mn-ea"/>
          </a:endParaRPr>
        </a:p>
      </xdr:txBody>
    </xdr:sp>
    <xdr:clientData fPrintsWithSheet="0"/>
  </xdr:twoCellAnchor>
  <xdr:twoCellAnchor>
    <xdr:from>
      <xdr:col>44</xdr:col>
      <xdr:colOff>66675</xdr:colOff>
      <xdr:row>52</xdr:row>
      <xdr:rowOff>38101</xdr:rowOff>
    </xdr:from>
    <xdr:to>
      <xdr:col>64</xdr:col>
      <xdr:colOff>66675</xdr:colOff>
      <xdr:row>56</xdr:row>
      <xdr:rowOff>38101</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7153275" y="7962901"/>
          <a:ext cx="3162300" cy="609600"/>
        </a:xfrm>
        <a:prstGeom prst="rect">
          <a:avLst/>
        </a:prstGeom>
        <a:solidFill>
          <a:schemeClr val="bg1"/>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effectLst/>
              <a:latin typeface="+mn-ea"/>
              <a:ea typeface="+mn-ea"/>
              <a:cs typeface="+mn-cs"/>
            </a:rPr>
            <a:t>&lt;</a:t>
          </a:r>
          <a:r>
            <a:rPr kumimoji="1" lang="ja-JP" altLang="ja-JP" sz="800">
              <a:solidFill>
                <a:sysClr val="windowText" lastClr="000000"/>
              </a:solidFill>
              <a:effectLst/>
              <a:latin typeface="+mn-ea"/>
              <a:ea typeface="+mn-ea"/>
              <a:cs typeface="+mn-cs"/>
            </a:rPr>
            <a:t>記入例</a:t>
          </a:r>
          <a:r>
            <a:rPr kumimoji="1" lang="en-US" altLang="ja-JP" sz="800">
              <a:solidFill>
                <a:sysClr val="windowText" lastClr="000000"/>
              </a:solidFill>
              <a:effectLst/>
              <a:latin typeface="+mn-ea"/>
              <a:ea typeface="+mn-ea"/>
              <a:cs typeface="+mn-cs"/>
            </a:rPr>
            <a:t>&gt;</a:t>
          </a:r>
          <a:r>
            <a:rPr kumimoji="1" lang="ja-JP" altLang="en-US" sz="800">
              <a:solidFill>
                <a:sysClr val="windowText" lastClr="000000"/>
              </a:solidFill>
              <a:effectLst/>
              <a:latin typeface="+mn-ea"/>
              <a:ea typeface="+mn-ea"/>
              <a:cs typeface="+mn-cs"/>
            </a:rPr>
            <a:t>液状化のおそれが少ない</a:t>
          </a:r>
          <a:endParaRPr kumimoji="1" lang="en-US" altLang="ja-JP" sz="800">
            <a:solidFill>
              <a:sysClr val="windowText" lastClr="000000"/>
            </a:solidFill>
            <a:effectLst/>
            <a:latin typeface="+mn-ea"/>
            <a:ea typeface="+mn-ea"/>
            <a:cs typeface="+mn-cs"/>
          </a:endParaRPr>
        </a:p>
        <a:p>
          <a:pPr algn="l"/>
          <a:r>
            <a:rPr kumimoji="1" lang="en-US" altLang="ja-JP" sz="800">
              <a:solidFill>
                <a:sysClr val="windowText" lastClr="000000"/>
              </a:solidFill>
              <a:effectLst/>
              <a:latin typeface="+mn-ea"/>
              <a:ea typeface="+mn-ea"/>
              <a:cs typeface="+mn-cs"/>
            </a:rPr>
            <a:t>※</a:t>
          </a:r>
          <a:r>
            <a:rPr kumimoji="1" lang="ja-JP" altLang="en-US" sz="800">
              <a:solidFill>
                <a:sysClr val="windowText" lastClr="000000"/>
              </a:solidFill>
              <a:latin typeface="+mn-ea"/>
              <a:ea typeface="+mn-ea"/>
            </a:rPr>
            <a:t>砂質地盤の場合、概略判定で液状化の恐れが少ないとした</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　根拠と判断理由を記載。</a:t>
          </a:r>
          <a:r>
            <a:rPr kumimoji="1" lang="en-US" altLang="ja-JP" sz="800">
              <a:solidFill>
                <a:sysClr val="windowText" lastClr="000000"/>
              </a:solidFill>
              <a:latin typeface="+mn-ea"/>
              <a:ea typeface="+mn-ea"/>
            </a:rPr>
            <a:t>SWS</a:t>
          </a:r>
          <a:r>
            <a:rPr kumimoji="1" lang="ja-JP" altLang="en-US" sz="800">
              <a:solidFill>
                <a:sysClr val="windowText" lastClr="000000"/>
              </a:solidFill>
              <a:latin typeface="+mn-ea"/>
              <a:ea typeface="+mn-ea"/>
            </a:rPr>
            <a:t>試験：簡易判定法による検討結果</a:t>
          </a:r>
        </a:p>
      </xdr:txBody>
    </xdr:sp>
    <xdr:clientData fPrintsWithSheet="0"/>
  </xdr:twoCellAnchor>
  <xdr:twoCellAnchor>
    <xdr:from>
      <xdr:col>38</xdr:col>
      <xdr:colOff>76200</xdr:colOff>
      <xdr:row>33</xdr:row>
      <xdr:rowOff>95250</xdr:rowOff>
    </xdr:from>
    <xdr:to>
      <xdr:col>42</xdr:col>
      <xdr:colOff>142875</xdr:colOff>
      <xdr:row>36</xdr:row>
      <xdr:rowOff>123826</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6191250" y="5124450"/>
          <a:ext cx="714375" cy="485776"/>
        </a:xfrm>
        <a:prstGeom prst="rect">
          <a:avLst/>
        </a:prstGeom>
        <a:solidFill>
          <a:schemeClr val="bg1"/>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600">
              <a:solidFill>
                <a:sysClr val="windowText" lastClr="000000"/>
              </a:solidFill>
              <a:latin typeface="+mn-ea"/>
              <a:ea typeface="+mn-ea"/>
            </a:rPr>
            <a:t>30kN/㎡</a:t>
          </a:r>
          <a:r>
            <a:rPr kumimoji="1" lang="ja-JP" altLang="en-US" sz="600">
              <a:solidFill>
                <a:sysClr val="windowText" lastClr="000000"/>
              </a:solidFill>
              <a:latin typeface="+mn-ea"/>
              <a:ea typeface="+mn-ea"/>
            </a:rPr>
            <a:t>以上</a:t>
          </a:r>
          <a:r>
            <a:rPr kumimoji="1" lang="en-US" altLang="ja-JP" sz="600">
              <a:solidFill>
                <a:sysClr val="windowText" lastClr="000000"/>
              </a:solidFill>
              <a:latin typeface="+mn-ea"/>
              <a:ea typeface="+mn-ea"/>
            </a:rPr>
            <a:t>,</a:t>
          </a:r>
          <a:br>
            <a:rPr kumimoji="1" lang="en-US" altLang="ja-JP" sz="600">
              <a:solidFill>
                <a:sysClr val="windowText" lastClr="000000"/>
              </a:solidFill>
              <a:latin typeface="+mn-ea"/>
              <a:ea typeface="+mn-ea"/>
            </a:rPr>
          </a:br>
          <a:r>
            <a:rPr kumimoji="1" lang="en-US" altLang="ja-JP" sz="600">
              <a:solidFill>
                <a:sysClr val="windowText" lastClr="000000"/>
              </a:solidFill>
              <a:latin typeface="+mn-ea"/>
              <a:ea typeface="+mn-ea"/>
            </a:rPr>
            <a:t>20kN/㎡</a:t>
          </a:r>
          <a:r>
            <a:rPr kumimoji="1" lang="ja-JP" altLang="en-US" sz="600">
              <a:solidFill>
                <a:sysClr val="windowText" lastClr="000000"/>
              </a:solidFill>
              <a:latin typeface="+mn-ea"/>
              <a:ea typeface="+mn-ea"/>
            </a:rPr>
            <a:t>以上</a:t>
          </a:r>
          <a:r>
            <a:rPr kumimoji="1" lang="en-US" altLang="ja-JP" sz="600">
              <a:solidFill>
                <a:sysClr val="windowText" lastClr="000000"/>
              </a:solidFill>
              <a:latin typeface="+mn-ea"/>
              <a:ea typeface="+mn-ea"/>
            </a:rPr>
            <a:t>,</a:t>
          </a:r>
          <a:br>
            <a:rPr kumimoji="1" lang="en-US" altLang="ja-JP" sz="600">
              <a:solidFill>
                <a:sysClr val="windowText" lastClr="000000"/>
              </a:solidFill>
              <a:latin typeface="+mn-ea"/>
              <a:ea typeface="+mn-ea"/>
            </a:rPr>
          </a:br>
          <a:r>
            <a:rPr kumimoji="1" lang="en-US" altLang="ja-JP" sz="600">
              <a:solidFill>
                <a:sysClr val="windowText" lastClr="000000"/>
              </a:solidFill>
              <a:latin typeface="+mn-ea"/>
              <a:ea typeface="+mn-ea"/>
            </a:rPr>
            <a:t>20kN/㎡</a:t>
          </a:r>
          <a:r>
            <a:rPr kumimoji="1" lang="ja-JP" altLang="en-US" sz="600">
              <a:solidFill>
                <a:sysClr val="windowText" lastClr="000000"/>
              </a:solidFill>
              <a:latin typeface="+mn-ea"/>
              <a:ea typeface="+mn-ea"/>
            </a:rPr>
            <a:t>未満</a:t>
          </a:r>
        </a:p>
      </xdr:txBody>
    </xdr:sp>
    <xdr:clientData fPrintsWithSheet="0"/>
  </xdr:twoCellAnchor>
  <xdr:twoCellAnchor>
    <xdr:from>
      <xdr:col>33</xdr:col>
      <xdr:colOff>38101</xdr:colOff>
      <xdr:row>17</xdr:row>
      <xdr:rowOff>114300</xdr:rowOff>
    </xdr:from>
    <xdr:to>
      <xdr:col>38</xdr:col>
      <xdr:colOff>28576</xdr:colOff>
      <xdr:row>19</xdr:row>
      <xdr:rowOff>38100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5343526" y="2705100"/>
          <a:ext cx="800100"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effectLst/>
              <a:latin typeface="+mn-ea"/>
              <a:ea typeface="+mn-ea"/>
              <a:cs typeface="+mn-cs"/>
            </a:rPr>
            <a:t>※9㎜</a:t>
          </a:r>
          <a:r>
            <a:rPr kumimoji="1" lang="ja-JP" altLang="ja-JP" sz="800">
              <a:solidFill>
                <a:sysClr val="windowText" lastClr="000000"/>
              </a:solidFill>
              <a:effectLst/>
              <a:latin typeface="+mn-ea"/>
              <a:ea typeface="+mn-ea"/>
              <a:cs typeface="+mn-cs"/>
            </a:rPr>
            <a:t>以上</a:t>
          </a:r>
          <a:endParaRPr kumimoji="1" lang="ja-JP" altLang="en-US" sz="800">
            <a:solidFill>
              <a:sysClr val="windowText" lastClr="000000"/>
            </a:solidFill>
            <a:latin typeface="+mn-ea"/>
            <a:ea typeface="+mn-ea"/>
          </a:endParaRPr>
        </a:p>
      </xdr:txBody>
    </xdr:sp>
    <xdr:clientData fPrintsWithSheet="0"/>
  </xdr:twoCellAnchor>
  <xdr:twoCellAnchor>
    <xdr:from>
      <xdr:col>33</xdr:col>
      <xdr:colOff>38100</xdr:colOff>
      <xdr:row>19</xdr:row>
      <xdr:rowOff>95249</xdr:rowOff>
    </xdr:from>
    <xdr:to>
      <xdr:col>44</xdr:col>
      <xdr:colOff>19050</xdr:colOff>
      <xdr:row>20</xdr:row>
      <xdr:rowOff>133350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343525" y="2990849"/>
          <a:ext cx="1762125" cy="19050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effectLst/>
              <a:latin typeface="+mn-ea"/>
              <a:ea typeface="+mn-ea"/>
              <a:cs typeface="+mn-cs"/>
            </a:rPr>
            <a:t>※9㎜</a:t>
          </a:r>
          <a:r>
            <a:rPr kumimoji="1" lang="ja-JP" altLang="ja-JP" sz="800">
              <a:solidFill>
                <a:sysClr val="windowText" lastClr="000000"/>
              </a:solidFill>
              <a:effectLst/>
              <a:latin typeface="+mn-ea"/>
              <a:ea typeface="+mn-ea"/>
              <a:cs typeface="+mn-cs"/>
            </a:rPr>
            <a:t>以上縦横に</a:t>
          </a:r>
          <a:r>
            <a:rPr kumimoji="1" lang="en-US" altLang="ja-JP" sz="800">
              <a:solidFill>
                <a:sysClr val="windowText" lastClr="000000"/>
              </a:solidFill>
              <a:effectLst/>
              <a:latin typeface="+mn-ea"/>
              <a:ea typeface="+mn-ea"/>
              <a:cs typeface="+mn-cs"/>
            </a:rPr>
            <a:t>80cm</a:t>
          </a:r>
          <a:r>
            <a:rPr kumimoji="1" lang="ja-JP" altLang="ja-JP" sz="800">
              <a:solidFill>
                <a:sysClr val="windowText" lastClr="000000"/>
              </a:solidFill>
              <a:effectLst/>
              <a:latin typeface="+mn-ea"/>
              <a:ea typeface="+mn-ea"/>
              <a:cs typeface="+mn-cs"/>
            </a:rPr>
            <a:t>以下の間隔</a:t>
          </a:r>
          <a:endParaRPr kumimoji="1" lang="ja-JP" altLang="en-US" sz="800">
            <a:solidFill>
              <a:sysClr val="windowText" lastClr="000000"/>
            </a:solidFill>
            <a:latin typeface="+mn-ea"/>
            <a:ea typeface="+mn-ea"/>
          </a:endParaRPr>
        </a:p>
      </xdr:txBody>
    </xdr:sp>
    <xdr:clientData fPrintsWithSheet="0"/>
  </xdr:twoCellAnchor>
  <xdr:twoCellAnchor>
    <xdr:from>
      <xdr:col>33</xdr:col>
      <xdr:colOff>38101</xdr:colOff>
      <xdr:row>18</xdr:row>
      <xdr:rowOff>104775</xdr:rowOff>
    </xdr:from>
    <xdr:to>
      <xdr:col>38</xdr:col>
      <xdr:colOff>28576</xdr:colOff>
      <xdr:row>20</xdr:row>
      <xdr:rowOff>28575</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5343526" y="2847975"/>
          <a:ext cx="800100"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effectLst/>
              <a:latin typeface="+mn-ea"/>
              <a:ea typeface="+mn-ea"/>
              <a:cs typeface="+mn-cs"/>
            </a:rPr>
            <a:t>※9㎜</a:t>
          </a:r>
          <a:r>
            <a:rPr kumimoji="1" lang="ja-JP" altLang="ja-JP" sz="800">
              <a:solidFill>
                <a:sysClr val="windowText" lastClr="000000"/>
              </a:solidFill>
              <a:effectLst/>
              <a:latin typeface="+mn-ea"/>
              <a:ea typeface="+mn-ea"/>
              <a:cs typeface="+mn-cs"/>
            </a:rPr>
            <a:t>以上</a:t>
          </a:r>
          <a:endParaRPr kumimoji="1" lang="ja-JP" altLang="en-US" sz="800">
            <a:solidFill>
              <a:sysClr val="windowText" lastClr="000000"/>
            </a:solidFill>
            <a:latin typeface="+mn-ea"/>
            <a:ea typeface="+mn-ea"/>
          </a:endParaRPr>
        </a:p>
      </xdr:txBody>
    </xdr:sp>
    <xdr:clientData fPrintsWithSheet="0"/>
  </xdr:twoCellAnchor>
  <xdr:twoCellAnchor>
    <xdr:from>
      <xdr:col>42</xdr:col>
      <xdr:colOff>28575</xdr:colOff>
      <xdr:row>38</xdr:row>
      <xdr:rowOff>19049</xdr:rowOff>
    </xdr:from>
    <xdr:to>
      <xdr:col>42</xdr:col>
      <xdr:colOff>152400</xdr:colOff>
      <xdr:row>38</xdr:row>
      <xdr:rowOff>142874</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flipH="1">
          <a:off x="6791325" y="5810249"/>
          <a:ext cx="123825" cy="123825"/>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90</xdr:col>
      <xdr:colOff>114301</xdr:colOff>
      <xdr:row>2</xdr:row>
      <xdr:rowOff>19050</xdr:rowOff>
    </xdr:from>
    <xdr:to>
      <xdr:col>113</xdr:col>
      <xdr:colOff>47625</xdr:colOff>
      <xdr:row>5</xdr:row>
      <xdr:rowOff>1</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14535151" y="323850"/>
          <a:ext cx="3657599" cy="43815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b="1" u="sng">
              <a:solidFill>
                <a:sysClr val="windowText" lastClr="000000"/>
              </a:solidFill>
              <a:effectLst/>
              <a:latin typeface="+mn-ea"/>
              <a:ea typeface="+mn-ea"/>
              <a:cs typeface="+mn-cs"/>
            </a:rPr>
            <a:t>木材の規格（</a:t>
          </a:r>
          <a:r>
            <a:rPr kumimoji="1" lang="en-US" altLang="ja-JP" sz="700" b="1" u="sng">
              <a:solidFill>
                <a:sysClr val="windowText" lastClr="000000"/>
              </a:solidFill>
              <a:effectLst/>
              <a:latin typeface="+mn-ea"/>
              <a:ea typeface="+mn-ea"/>
              <a:cs typeface="+mn-cs"/>
            </a:rPr>
            <a:t>JAS</a:t>
          </a:r>
          <a:r>
            <a:rPr kumimoji="1" lang="ja-JP" altLang="en-US" sz="700" b="1" u="sng">
              <a:solidFill>
                <a:sysClr val="windowText" lastClr="000000"/>
              </a:solidFill>
              <a:effectLst/>
              <a:latin typeface="+mn-ea"/>
              <a:ea typeface="+mn-ea"/>
              <a:cs typeface="+mn-cs"/>
            </a:rPr>
            <a:t>）または等級</a:t>
          </a:r>
          <a:endParaRPr kumimoji="1" lang="en-US" altLang="ja-JP" sz="700" b="1" u="sng">
            <a:solidFill>
              <a:sysClr val="windowText" lastClr="000000"/>
            </a:solidFill>
            <a:effectLst/>
            <a:latin typeface="+mn-ea"/>
            <a:ea typeface="+mn-ea"/>
            <a:cs typeface="+mn-cs"/>
          </a:endParaRPr>
        </a:p>
        <a:p>
          <a:pPr algn="l"/>
          <a:r>
            <a:rPr kumimoji="1" lang="en-US" altLang="ja-JP" sz="700">
              <a:solidFill>
                <a:sysClr val="windowText" lastClr="000000"/>
              </a:solidFill>
              <a:effectLst/>
              <a:latin typeface="+mn-ea"/>
              <a:ea typeface="+mn-ea"/>
              <a:cs typeface="+mn-cs"/>
            </a:rPr>
            <a:t>&lt;</a:t>
          </a:r>
          <a:r>
            <a:rPr kumimoji="1" lang="ja-JP" altLang="en-US" sz="700">
              <a:solidFill>
                <a:sysClr val="windowText" lastClr="000000"/>
              </a:solidFill>
              <a:effectLst/>
              <a:latin typeface="+mn-ea"/>
              <a:ea typeface="+mn-ea"/>
              <a:cs typeface="+mn-cs"/>
            </a:rPr>
            <a:t>記入例</a:t>
          </a:r>
          <a:r>
            <a:rPr kumimoji="1" lang="en-US" altLang="ja-JP" sz="700">
              <a:solidFill>
                <a:sysClr val="windowText" lastClr="000000"/>
              </a:solidFill>
              <a:effectLst/>
              <a:latin typeface="+mn-ea"/>
              <a:ea typeface="+mn-ea"/>
              <a:cs typeface="+mn-cs"/>
            </a:rPr>
            <a:t>&gt;</a:t>
          </a:r>
          <a:r>
            <a:rPr kumimoji="1" lang="ja-JP" altLang="en-US" sz="700">
              <a:solidFill>
                <a:sysClr val="windowText" lastClr="000000"/>
              </a:solidFill>
              <a:effectLst/>
              <a:latin typeface="+mn-ea"/>
              <a:ea typeface="+mn-ea"/>
              <a:cs typeface="+mn-cs"/>
            </a:rPr>
            <a:t>　柱材、横架材</a:t>
          </a:r>
          <a:r>
            <a:rPr kumimoji="1" lang="en-US" altLang="ja-JP" sz="700">
              <a:solidFill>
                <a:sysClr val="windowText" lastClr="000000"/>
              </a:solidFill>
              <a:effectLst/>
              <a:latin typeface="+mn-ea"/>
              <a:ea typeface="+mn-ea"/>
              <a:cs typeface="+mn-cs"/>
            </a:rPr>
            <a:t>…</a:t>
          </a:r>
          <a:r>
            <a:rPr kumimoji="1" lang="ja-JP" altLang="en-US" sz="700">
              <a:solidFill>
                <a:sysClr val="windowText" lastClr="000000"/>
              </a:solidFill>
              <a:effectLst/>
              <a:latin typeface="+mn-ea"/>
              <a:ea typeface="+mn-ea"/>
              <a:cs typeface="+mn-cs"/>
            </a:rPr>
            <a:t>ＪＡＳ規格品　</a:t>
          </a:r>
          <a:r>
            <a:rPr kumimoji="1" lang="ja-JP" altLang="ja-JP" sz="700">
              <a:solidFill>
                <a:sysClr val="windowText" lastClr="000000"/>
              </a:solidFill>
              <a:effectLst/>
              <a:latin typeface="+mn-ea"/>
              <a:ea typeface="+mn-ea"/>
              <a:cs typeface="+mn-cs"/>
            </a:rPr>
            <a:t>土台、</a:t>
          </a:r>
          <a:r>
            <a:rPr kumimoji="1" lang="ja-JP" altLang="en-US" sz="700">
              <a:solidFill>
                <a:sysClr val="windowText" lastClr="000000"/>
              </a:solidFill>
              <a:effectLst/>
              <a:latin typeface="+mn-ea"/>
              <a:ea typeface="+mn-ea"/>
              <a:cs typeface="+mn-cs"/>
            </a:rPr>
            <a:t>壁材、斜材、その他</a:t>
          </a:r>
          <a:r>
            <a:rPr kumimoji="1" lang="en-US" altLang="ja-JP" sz="700">
              <a:solidFill>
                <a:sysClr val="windowText" lastClr="000000"/>
              </a:solidFill>
              <a:effectLst/>
              <a:latin typeface="+mn-ea"/>
              <a:ea typeface="+mn-ea"/>
              <a:cs typeface="+mn-cs"/>
            </a:rPr>
            <a:t>…</a:t>
          </a:r>
          <a:r>
            <a:rPr kumimoji="1" lang="ja-JP" altLang="en-US" sz="700">
              <a:solidFill>
                <a:sysClr val="windowText" lastClr="000000"/>
              </a:solidFill>
              <a:effectLst/>
              <a:latin typeface="+mn-ea"/>
              <a:ea typeface="+mn-ea"/>
              <a:cs typeface="+mn-cs"/>
            </a:rPr>
            <a:t>無等級材</a:t>
          </a:r>
          <a:endParaRPr kumimoji="1" lang="ja-JP" altLang="en-US" sz="700">
            <a:solidFill>
              <a:sysClr val="windowText" lastClr="000000"/>
            </a:solidFill>
            <a:latin typeface="+mn-ea"/>
            <a:ea typeface="+mn-ea"/>
          </a:endParaRPr>
        </a:p>
      </xdr:txBody>
    </xdr:sp>
    <xdr:clientData fPrintsWithSheet="0"/>
  </xdr:twoCellAnchor>
  <xdr:twoCellAnchor>
    <xdr:from>
      <xdr:col>90</xdr:col>
      <xdr:colOff>114303</xdr:colOff>
      <xdr:row>4</xdr:row>
      <xdr:rowOff>85726</xdr:rowOff>
    </xdr:from>
    <xdr:to>
      <xdr:col>100</xdr:col>
      <xdr:colOff>66675</xdr:colOff>
      <xdr:row>6</xdr:row>
      <xdr:rowOff>47626</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14535153" y="695326"/>
          <a:ext cx="1571622" cy="2667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ysClr val="windowText" lastClr="000000"/>
              </a:solidFill>
              <a:effectLst/>
              <a:latin typeface="+mn-ea"/>
              <a:ea typeface="+mn-ea"/>
              <a:cs typeface="+mn-cs"/>
            </a:rPr>
            <a:t>&lt;</a:t>
          </a:r>
          <a:r>
            <a:rPr kumimoji="1" lang="ja-JP" altLang="ja-JP" sz="700">
              <a:solidFill>
                <a:sysClr val="windowText" lastClr="000000"/>
              </a:solidFill>
              <a:effectLst/>
              <a:latin typeface="+mn-ea"/>
              <a:ea typeface="+mn-ea"/>
              <a:cs typeface="+mn-cs"/>
            </a:rPr>
            <a:t>記入例</a:t>
          </a:r>
          <a:r>
            <a:rPr kumimoji="1" lang="en-US" altLang="ja-JP" sz="700">
              <a:solidFill>
                <a:sysClr val="windowText" lastClr="000000"/>
              </a:solidFill>
              <a:effectLst/>
              <a:latin typeface="+mn-ea"/>
              <a:ea typeface="+mn-ea"/>
              <a:cs typeface="+mn-cs"/>
            </a:rPr>
            <a:t>&gt;</a:t>
          </a:r>
          <a:r>
            <a:rPr kumimoji="1" lang="ja-JP" altLang="en-US" sz="700">
              <a:solidFill>
                <a:sysClr val="windowText" lastClr="000000"/>
              </a:solidFill>
              <a:effectLst/>
              <a:latin typeface="+mn-ea"/>
              <a:ea typeface="+mn-ea"/>
              <a:cs typeface="+mn-cs"/>
            </a:rPr>
            <a:t>土台：ひのき</a:t>
          </a:r>
          <a:r>
            <a:rPr kumimoji="1" lang="en-US" altLang="ja-JP" sz="700">
              <a:solidFill>
                <a:sysClr val="windowText" lastClr="000000"/>
              </a:solidFill>
              <a:effectLst/>
              <a:latin typeface="+mn-ea"/>
              <a:ea typeface="+mn-ea"/>
              <a:cs typeface="+mn-cs"/>
            </a:rPr>
            <a:t>120×120</a:t>
          </a:r>
          <a:endParaRPr kumimoji="1" lang="ja-JP" altLang="en-US" sz="700">
            <a:solidFill>
              <a:sysClr val="windowText" lastClr="000000"/>
            </a:solidFill>
            <a:latin typeface="+mn-ea"/>
            <a:ea typeface="+mn-ea"/>
          </a:endParaRPr>
        </a:p>
      </xdr:txBody>
    </xdr:sp>
    <xdr:clientData fPrintsWithSheet="0"/>
  </xdr:twoCellAnchor>
  <xdr:twoCellAnchor>
    <xdr:from>
      <xdr:col>89</xdr:col>
      <xdr:colOff>57151</xdr:colOff>
      <xdr:row>5</xdr:row>
      <xdr:rowOff>85725</xdr:rowOff>
    </xdr:from>
    <xdr:to>
      <xdr:col>99</xdr:col>
      <xdr:colOff>38100</xdr:colOff>
      <xdr:row>7</xdr:row>
      <xdr:rowOff>95250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14354176" y="847725"/>
          <a:ext cx="1562099" cy="3143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u="sng">
              <a:solidFill>
                <a:srgbClr val="FF0000"/>
              </a:solidFill>
              <a:effectLst/>
              <a:latin typeface="+mn-ea"/>
              <a:ea typeface="+mn-ea"/>
              <a:cs typeface="+mn-cs"/>
            </a:rPr>
            <a:t>◀◀◀</a:t>
          </a:r>
          <a:r>
            <a:rPr kumimoji="1" lang="en-US" altLang="ja-JP" sz="900" u="sng">
              <a:solidFill>
                <a:srgbClr val="FF0000"/>
              </a:solidFill>
              <a:effectLst/>
              <a:latin typeface="+mn-ea"/>
              <a:ea typeface="+mn-ea"/>
              <a:cs typeface="+mn-cs"/>
            </a:rPr>
            <a:t>※</a:t>
          </a:r>
          <a:r>
            <a:rPr kumimoji="1" lang="ja-JP" altLang="en-US" sz="900" u="sng">
              <a:solidFill>
                <a:srgbClr val="FF0000"/>
              </a:solidFill>
              <a:effectLst/>
              <a:latin typeface="+mn-ea"/>
              <a:ea typeface="+mn-ea"/>
              <a:cs typeface="+mn-cs"/>
            </a:rPr>
            <a:t>標準：</a:t>
          </a:r>
          <a:r>
            <a:rPr kumimoji="1" lang="ja-JP" altLang="ja-JP" sz="900" u="sng">
              <a:solidFill>
                <a:srgbClr val="FF0000"/>
              </a:solidFill>
              <a:effectLst/>
              <a:latin typeface="+mn-ea"/>
              <a:ea typeface="+mn-ea"/>
              <a:cs typeface="+mn-cs"/>
            </a:rPr>
            <a:t>Ｍ</a:t>
          </a:r>
          <a:r>
            <a:rPr kumimoji="1" lang="en-US" altLang="ja-JP" sz="900" u="sng">
              <a:solidFill>
                <a:srgbClr val="FF0000"/>
              </a:solidFill>
              <a:effectLst/>
              <a:latin typeface="+mn-ea"/>
              <a:ea typeface="+mn-ea"/>
              <a:cs typeface="+mn-cs"/>
            </a:rPr>
            <a:t>12</a:t>
          </a:r>
          <a:r>
            <a:rPr kumimoji="1" lang="ja-JP" altLang="en-US" sz="900" u="sng">
              <a:solidFill>
                <a:srgbClr val="FF0000"/>
              </a:solidFill>
              <a:effectLst/>
              <a:latin typeface="+mn-ea"/>
              <a:ea typeface="+mn-ea"/>
              <a:cs typeface="+mn-cs"/>
            </a:rPr>
            <a:t>仕様</a:t>
          </a:r>
          <a:endParaRPr kumimoji="1" lang="ja-JP" altLang="en-US" sz="900" u="sng">
            <a:solidFill>
              <a:srgbClr val="FF0000"/>
            </a:solidFill>
            <a:latin typeface="+mn-ea"/>
            <a:ea typeface="+mn-ea"/>
          </a:endParaRPr>
        </a:p>
      </xdr:txBody>
    </xdr:sp>
    <xdr:clientData fPrintsWithSheet="0"/>
  </xdr:twoCellAnchor>
  <xdr:twoCellAnchor>
    <xdr:from>
      <xdr:col>82</xdr:col>
      <xdr:colOff>104765</xdr:colOff>
      <xdr:row>11</xdr:row>
      <xdr:rowOff>9526</xdr:rowOff>
    </xdr:from>
    <xdr:to>
      <xdr:col>86</xdr:col>
      <xdr:colOff>9525</xdr:colOff>
      <xdr:row>11</xdr:row>
      <xdr:rowOff>142875</xdr:rowOff>
    </xdr:to>
    <xdr:sp macro="" textlink="">
      <xdr:nvSpPr>
        <xdr:cNvPr id="54" name="矢印: 五方向 53">
          <a:extLst>
            <a:ext uri="{FF2B5EF4-FFF2-40B4-BE49-F238E27FC236}">
              <a16:creationId xmlns:a16="http://schemas.microsoft.com/office/drawing/2014/main" id="{00000000-0008-0000-0100-000036000000}"/>
            </a:ext>
          </a:extLst>
        </xdr:cNvPr>
        <xdr:cNvSpPr/>
      </xdr:nvSpPr>
      <xdr:spPr>
        <a:xfrm flipH="1">
          <a:off x="13268315" y="1685926"/>
          <a:ext cx="552460" cy="133349"/>
        </a:xfrm>
        <a:prstGeom prst="homePlate">
          <a:avLst>
            <a:gd name="adj" fmla="val 29163"/>
          </a:avLst>
        </a:prstGeom>
        <a:solidFill>
          <a:schemeClr val="accent2">
            <a:lumMod val="20000"/>
            <a:lumOff val="80000"/>
          </a:scheme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ysClr val="windowText" lastClr="000000"/>
            </a:solidFill>
            <a:latin typeface="+mn-ea"/>
            <a:ea typeface="+mn-ea"/>
          </a:endParaRPr>
        </a:p>
      </xdr:txBody>
    </xdr:sp>
    <xdr:clientData fPrintsWithSheet="0"/>
  </xdr:twoCellAnchor>
  <xdr:twoCellAnchor>
    <xdr:from>
      <xdr:col>82</xdr:col>
      <xdr:colOff>123826</xdr:colOff>
      <xdr:row>10</xdr:row>
      <xdr:rowOff>95250</xdr:rowOff>
    </xdr:from>
    <xdr:to>
      <xdr:col>86</xdr:col>
      <xdr:colOff>76200</xdr:colOff>
      <xdr:row>12</xdr:row>
      <xdr:rowOff>38100</xdr:rowOff>
    </xdr:to>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13287376" y="1619250"/>
          <a:ext cx="600074" cy="2476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effectLst/>
              <a:latin typeface="+mn-ea"/>
              <a:ea typeface="+mn-ea"/>
              <a:cs typeface="+mn-cs"/>
            </a:rPr>
            <a:t>自動出力</a:t>
          </a:r>
          <a:endParaRPr kumimoji="1" lang="ja-JP" altLang="en-US" sz="800">
            <a:solidFill>
              <a:sysClr val="windowText" lastClr="000000"/>
            </a:solidFill>
            <a:latin typeface="+mn-ea"/>
            <a:ea typeface="+mn-ea"/>
          </a:endParaRPr>
        </a:p>
      </xdr:txBody>
    </xdr:sp>
    <xdr:clientData fPrintsWithSheet="0"/>
  </xdr:twoCellAnchor>
  <xdr:twoCellAnchor>
    <xdr:from>
      <xdr:col>82</xdr:col>
      <xdr:colOff>104765</xdr:colOff>
      <xdr:row>13</xdr:row>
      <xdr:rowOff>19051</xdr:rowOff>
    </xdr:from>
    <xdr:to>
      <xdr:col>86</xdr:col>
      <xdr:colOff>9525</xdr:colOff>
      <xdr:row>14</xdr:row>
      <xdr:rowOff>0</xdr:rowOff>
    </xdr:to>
    <xdr:sp macro="" textlink="">
      <xdr:nvSpPr>
        <xdr:cNvPr id="59" name="矢印: 五方向 58">
          <a:extLst>
            <a:ext uri="{FF2B5EF4-FFF2-40B4-BE49-F238E27FC236}">
              <a16:creationId xmlns:a16="http://schemas.microsoft.com/office/drawing/2014/main" id="{00000000-0008-0000-0100-00003B000000}"/>
            </a:ext>
          </a:extLst>
        </xdr:cNvPr>
        <xdr:cNvSpPr/>
      </xdr:nvSpPr>
      <xdr:spPr>
        <a:xfrm flipH="1">
          <a:off x="13268315" y="2000251"/>
          <a:ext cx="552460" cy="133349"/>
        </a:xfrm>
        <a:prstGeom prst="homePlate">
          <a:avLst>
            <a:gd name="adj" fmla="val 29163"/>
          </a:avLst>
        </a:prstGeom>
        <a:solidFill>
          <a:schemeClr val="accent2">
            <a:lumMod val="20000"/>
            <a:lumOff val="80000"/>
          </a:scheme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ysClr val="windowText" lastClr="000000"/>
            </a:solidFill>
            <a:latin typeface="+mn-ea"/>
            <a:ea typeface="+mn-ea"/>
          </a:endParaRPr>
        </a:p>
      </xdr:txBody>
    </xdr:sp>
    <xdr:clientData fPrintsWithSheet="0"/>
  </xdr:twoCellAnchor>
  <xdr:twoCellAnchor>
    <xdr:from>
      <xdr:col>82</xdr:col>
      <xdr:colOff>123826</xdr:colOff>
      <xdr:row>12</xdr:row>
      <xdr:rowOff>104775</xdr:rowOff>
    </xdr:from>
    <xdr:to>
      <xdr:col>86</xdr:col>
      <xdr:colOff>76200</xdr:colOff>
      <xdr:row>14</xdr:row>
      <xdr:rowOff>47625</xdr:rowOff>
    </xdr:to>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13287376" y="1933575"/>
          <a:ext cx="600074" cy="2476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effectLst/>
              <a:latin typeface="+mn-ea"/>
              <a:ea typeface="+mn-ea"/>
              <a:cs typeface="+mn-cs"/>
            </a:rPr>
            <a:t>自動出力</a:t>
          </a:r>
          <a:endParaRPr kumimoji="1" lang="ja-JP" altLang="en-US" sz="800">
            <a:solidFill>
              <a:sysClr val="windowText" lastClr="000000"/>
            </a:solidFill>
            <a:latin typeface="+mn-ea"/>
            <a:ea typeface="+mn-ea"/>
          </a:endParaRPr>
        </a:p>
      </xdr:txBody>
    </xdr:sp>
    <xdr:clientData fPrintsWithSheet="0"/>
  </xdr:twoCellAnchor>
  <xdr:twoCellAnchor>
    <xdr:from>
      <xdr:col>83</xdr:col>
      <xdr:colOff>76200</xdr:colOff>
      <xdr:row>18</xdr:row>
      <xdr:rowOff>104775</xdr:rowOff>
    </xdr:from>
    <xdr:to>
      <xdr:col>89</xdr:col>
      <xdr:colOff>19049</xdr:colOff>
      <xdr:row>20</xdr:row>
      <xdr:rowOff>47625</xdr:rowOff>
    </xdr:to>
    <xdr:sp macro="" textlink="">
      <xdr:nvSpPr>
        <xdr:cNvPr id="61" name="正方形/長方形 60">
          <a:extLst>
            <a:ext uri="{FF2B5EF4-FFF2-40B4-BE49-F238E27FC236}">
              <a16:creationId xmlns:a16="http://schemas.microsoft.com/office/drawing/2014/main" id="{00000000-0008-0000-0100-00003D000000}"/>
            </a:ext>
          </a:extLst>
        </xdr:cNvPr>
        <xdr:cNvSpPr/>
      </xdr:nvSpPr>
      <xdr:spPr>
        <a:xfrm>
          <a:off x="13401675" y="2695575"/>
          <a:ext cx="914399" cy="2476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effectLst/>
              <a:latin typeface="+mn-ea"/>
              <a:ea typeface="+mn-ea"/>
              <a:cs typeface="+mn-cs"/>
            </a:rPr>
            <a:t>全箇所自動出力</a:t>
          </a:r>
          <a:endParaRPr kumimoji="1" lang="ja-JP" altLang="en-US" sz="800">
            <a:solidFill>
              <a:sysClr val="windowText" lastClr="000000"/>
            </a:solidFill>
            <a:latin typeface="+mn-ea"/>
            <a:ea typeface="+mn-ea"/>
          </a:endParaRPr>
        </a:p>
      </xdr:txBody>
    </xdr:sp>
    <xdr:clientData fPrintsWithSheet="0"/>
  </xdr:twoCellAnchor>
  <xdr:twoCellAnchor>
    <xdr:from>
      <xdr:col>90</xdr:col>
      <xdr:colOff>95252</xdr:colOff>
      <xdr:row>26</xdr:row>
      <xdr:rowOff>95250</xdr:rowOff>
    </xdr:from>
    <xdr:to>
      <xdr:col>115</xdr:col>
      <xdr:colOff>47625</xdr:colOff>
      <xdr:row>30</xdr:row>
      <xdr:rowOff>76200</xdr:rowOff>
    </xdr:to>
    <xdr:sp macro="" textlink="">
      <xdr:nvSpPr>
        <xdr:cNvPr id="4128" name="正方形/長方形 4127">
          <a:extLst>
            <a:ext uri="{FF2B5EF4-FFF2-40B4-BE49-F238E27FC236}">
              <a16:creationId xmlns:a16="http://schemas.microsoft.com/office/drawing/2014/main" id="{00000000-0008-0000-0100-000020100000}"/>
            </a:ext>
          </a:extLst>
        </xdr:cNvPr>
        <xdr:cNvSpPr/>
      </xdr:nvSpPr>
      <xdr:spPr>
        <a:xfrm>
          <a:off x="14516102" y="4057650"/>
          <a:ext cx="4000498" cy="5905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ysClr val="windowText" lastClr="000000"/>
              </a:solidFill>
              <a:effectLst/>
              <a:latin typeface="+mn-ea"/>
              <a:ea typeface="+mn-ea"/>
              <a:cs typeface="+mn-cs"/>
            </a:rPr>
            <a:t>&lt;</a:t>
          </a:r>
          <a:r>
            <a:rPr kumimoji="1" lang="ja-JP" altLang="ja-JP" sz="700">
              <a:solidFill>
                <a:sysClr val="windowText" lastClr="000000"/>
              </a:solidFill>
              <a:effectLst/>
              <a:latin typeface="+mn-ea"/>
              <a:ea typeface="+mn-ea"/>
              <a:cs typeface="+mn-cs"/>
            </a:rPr>
            <a:t>記入例</a:t>
          </a:r>
          <a:r>
            <a:rPr kumimoji="1" lang="en-US" altLang="ja-JP" sz="700">
              <a:solidFill>
                <a:sysClr val="windowText" lastClr="000000"/>
              </a:solidFill>
              <a:effectLst/>
              <a:latin typeface="+mn-ea"/>
              <a:ea typeface="+mn-ea"/>
              <a:cs typeface="+mn-cs"/>
            </a:rPr>
            <a:t>&gt;</a:t>
          </a:r>
          <a:r>
            <a:rPr kumimoji="1" lang="ja-JP" altLang="en-US" sz="700">
              <a:solidFill>
                <a:sysClr val="windowText" lastClr="000000"/>
              </a:solidFill>
              <a:effectLst/>
              <a:latin typeface="+mn-ea"/>
              <a:ea typeface="+mn-ea"/>
              <a:cs typeface="+mn-cs"/>
            </a:rPr>
            <a:t>原則欠込みなし、たすき掛け等によりやむを得ない場合は必要な補強を行う。</a:t>
          </a:r>
          <a:br>
            <a:rPr kumimoji="1" lang="en-US" altLang="ja-JP" sz="700">
              <a:solidFill>
                <a:sysClr val="windowText" lastClr="000000"/>
              </a:solidFill>
              <a:effectLst/>
              <a:latin typeface="+mn-ea"/>
              <a:ea typeface="+mn-ea"/>
              <a:cs typeface="+mn-cs"/>
            </a:rPr>
          </a:br>
          <a:r>
            <a:rPr kumimoji="1" lang="ja-JP" altLang="en-US" sz="700">
              <a:solidFill>
                <a:sysClr val="windowText" lastClr="000000"/>
              </a:solidFill>
              <a:effectLst/>
              <a:latin typeface="+mn-ea"/>
              <a:ea typeface="+mn-ea"/>
              <a:cs typeface="+mn-cs"/>
            </a:rPr>
            <a:t>　　　　</a:t>
          </a:r>
          <a:r>
            <a:rPr kumimoji="1" lang="ja-JP" altLang="en-US" sz="700" baseline="0">
              <a:solidFill>
                <a:sysClr val="windowText" lastClr="000000"/>
              </a:solidFill>
              <a:effectLst/>
              <a:latin typeface="+mn-ea"/>
              <a:ea typeface="+mn-ea"/>
              <a:cs typeface="+mn-cs"/>
            </a:rPr>
            <a:t> ：両面から短ざく金物</a:t>
          </a:r>
          <a:r>
            <a:rPr kumimoji="1" lang="en-US" altLang="ja-JP" sz="700" baseline="0">
              <a:solidFill>
                <a:sysClr val="windowText" lastClr="000000"/>
              </a:solidFill>
              <a:effectLst/>
              <a:latin typeface="+mn-ea"/>
              <a:ea typeface="+mn-ea"/>
              <a:cs typeface="+mn-cs"/>
            </a:rPr>
            <a:t>(S)</a:t>
          </a:r>
          <a:r>
            <a:rPr kumimoji="1" lang="ja-JP" altLang="en-US" sz="700" baseline="0">
              <a:solidFill>
                <a:sysClr val="windowText" lastClr="000000"/>
              </a:solidFill>
              <a:effectLst/>
              <a:latin typeface="+mn-ea"/>
              <a:ea typeface="+mn-ea"/>
              <a:cs typeface="+mn-cs"/>
            </a:rPr>
            <a:t>当て 六角ボルト</a:t>
          </a:r>
          <a:r>
            <a:rPr kumimoji="1" lang="en-US" altLang="ja-JP" sz="700" baseline="0">
              <a:solidFill>
                <a:sysClr val="windowText" lastClr="000000"/>
              </a:solidFill>
              <a:effectLst/>
              <a:latin typeface="+mn-ea"/>
              <a:ea typeface="+mn-ea"/>
              <a:cs typeface="+mn-cs"/>
            </a:rPr>
            <a:t>(M12)</a:t>
          </a:r>
          <a:r>
            <a:rPr kumimoji="1" lang="ja-JP" altLang="en-US" sz="700" baseline="0">
              <a:solidFill>
                <a:sysClr val="windowText" lastClr="000000"/>
              </a:solidFill>
              <a:effectLst/>
              <a:latin typeface="+mn-ea"/>
              <a:ea typeface="+mn-ea"/>
              <a:cs typeface="+mn-cs"/>
            </a:rPr>
            <a:t>締め、スクリューくぎ</a:t>
          </a:r>
          <a:r>
            <a:rPr kumimoji="1" lang="en-US" altLang="ja-JP" sz="700" baseline="0">
              <a:solidFill>
                <a:sysClr val="windowText" lastClr="000000"/>
              </a:solidFill>
              <a:effectLst/>
              <a:latin typeface="+mn-ea"/>
              <a:ea typeface="+mn-ea"/>
              <a:cs typeface="+mn-cs"/>
            </a:rPr>
            <a:t>(ZS50)</a:t>
          </a:r>
          <a:r>
            <a:rPr kumimoji="1" lang="ja-JP" altLang="en-US" sz="700" baseline="0">
              <a:solidFill>
                <a:sysClr val="windowText" lastClr="000000"/>
              </a:solidFill>
              <a:effectLst/>
              <a:latin typeface="+mn-ea"/>
              <a:ea typeface="+mn-ea"/>
              <a:cs typeface="+mn-cs"/>
            </a:rPr>
            <a:t>打ち</a:t>
          </a:r>
          <a:br>
            <a:rPr kumimoji="1" lang="en-US" altLang="ja-JP" sz="700" baseline="0">
              <a:solidFill>
                <a:sysClr val="windowText" lastClr="000000"/>
              </a:solidFill>
              <a:effectLst/>
              <a:latin typeface="+mn-ea"/>
              <a:ea typeface="+mn-ea"/>
              <a:cs typeface="+mn-cs"/>
            </a:rPr>
          </a:br>
          <a:r>
            <a:rPr kumimoji="1" lang="en-US" altLang="ja-JP" sz="700" baseline="0">
              <a:solidFill>
                <a:sysClr val="windowText" lastClr="000000"/>
              </a:solidFill>
              <a:effectLst/>
              <a:latin typeface="+mn-ea"/>
              <a:ea typeface="+mn-ea"/>
              <a:cs typeface="+mn-cs"/>
            </a:rPr>
            <a:t>                </a:t>
          </a:r>
          <a:r>
            <a:rPr kumimoji="1" lang="ja-JP" altLang="en-US" sz="700">
              <a:solidFill>
                <a:sysClr val="windowText" lastClr="000000"/>
              </a:solidFill>
              <a:effectLst/>
              <a:latin typeface="+mn-ea"/>
              <a:ea typeface="+mn-ea"/>
              <a:cs typeface="+mn-cs"/>
            </a:rPr>
            <a:t>＊Ｚマーク表示金物又は同等認定金物</a:t>
          </a:r>
          <a:r>
            <a:rPr kumimoji="1" lang="en-US" altLang="ja-JP" sz="700">
              <a:solidFill>
                <a:sysClr val="windowText" lastClr="000000"/>
              </a:solidFill>
              <a:effectLst/>
              <a:latin typeface="+mn-ea"/>
              <a:ea typeface="+mn-ea"/>
              <a:cs typeface="+mn-cs"/>
            </a:rPr>
            <a:t>(</a:t>
          </a:r>
          <a:r>
            <a:rPr kumimoji="1" lang="ja-JP" altLang="en-US" sz="700">
              <a:solidFill>
                <a:sysClr val="windowText" lastClr="000000"/>
              </a:solidFill>
              <a:effectLst/>
              <a:latin typeface="+mn-ea"/>
              <a:ea typeface="+mn-ea"/>
              <a:cs typeface="+mn-cs"/>
            </a:rPr>
            <a:t>Ｄマーク</a:t>
          </a:r>
          <a:r>
            <a:rPr kumimoji="1" lang="en-US" altLang="ja-JP" sz="700">
              <a:solidFill>
                <a:sysClr val="windowText" lastClr="000000"/>
              </a:solidFill>
              <a:effectLst/>
              <a:latin typeface="+mn-ea"/>
              <a:ea typeface="+mn-ea"/>
              <a:cs typeface="+mn-cs"/>
            </a:rPr>
            <a:t>.</a:t>
          </a:r>
          <a:r>
            <a:rPr kumimoji="1" lang="ja-JP" altLang="en-US" sz="700">
              <a:solidFill>
                <a:sysClr val="windowText" lastClr="000000"/>
              </a:solidFill>
              <a:effectLst/>
              <a:latin typeface="+mn-ea"/>
              <a:ea typeface="+mn-ea"/>
              <a:cs typeface="+mn-cs"/>
            </a:rPr>
            <a:t>ＨＷマーク</a:t>
          </a:r>
          <a:r>
            <a:rPr kumimoji="1" lang="en-US" altLang="ja-JP" sz="700">
              <a:solidFill>
                <a:sysClr val="windowText" lastClr="000000"/>
              </a:solidFill>
              <a:effectLst/>
              <a:latin typeface="+mn-ea"/>
              <a:ea typeface="+mn-ea"/>
              <a:cs typeface="+mn-cs"/>
            </a:rPr>
            <a:t>)</a:t>
          </a:r>
          <a:endParaRPr kumimoji="1" lang="ja-JP" altLang="en-US" sz="700">
            <a:solidFill>
              <a:sysClr val="windowText" lastClr="000000"/>
            </a:solidFill>
            <a:latin typeface="+mn-ea"/>
            <a:ea typeface="+mn-ea"/>
          </a:endParaRPr>
        </a:p>
      </xdr:txBody>
    </xdr:sp>
    <xdr:clientData fPrintsWithSheet="0"/>
  </xdr:twoCellAnchor>
  <xdr:twoCellAnchor>
    <xdr:from>
      <xdr:col>91</xdr:col>
      <xdr:colOff>1</xdr:colOff>
      <xdr:row>30</xdr:row>
      <xdr:rowOff>133350</xdr:rowOff>
    </xdr:from>
    <xdr:to>
      <xdr:col>99</xdr:col>
      <xdr:colOff>152400</xdr:colOff>
      <xdr:row>32</xdr:row>
      <xdr:rowOff>9525</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14582776" y="4705350"/>
          <a:ext cx="1447799" cy="180975"/>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ysClr val="windowText" lastClr="000000"/>
            </a:solidFill>
            <a:latin typeface="+mn-ea"/>
            <a:ea typeface="+mn-ea"/>
          </a:endParaRPr>
        </a:p>
      </xdr:txBody>
    </xdr:sp>
    <xdr:clientData fPrintsWithSheet="0"/>
  </xdr:twoCellAnchor>
  <xdr:twoCellAnchor>
    <xdr:from>
      <xdr:col>90</xdr:col>
      <xdr:colOff>114303</xdr:colOff>
      <xdr:row>30</xdr:row>
      <xdr:rowOff>104776</xdr:rowOff>
    </xdr:from>
    <xdr:to>
      <xdr:col>100</xdr:col>
      <xdr:colOff>66675</xdr:colOff>
      <xdr:row>32</xdr:row>
      <xdr:rowOff>66676</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14535153" y="4676776"/>
          <a:ext cx="1571622" cy="2667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ysClr val="windowText" lastClr="000000"/>
              </a:solidFill>
              <a:effectLst/>
              <a:latin typeface="+mn-ea"/>
              <a:ea typeface="+mn-ea"/>
              <a:cs typeface="+mn-cs"/>
            </a:rPr>
            <a:t>&lt;</a:t>
          </a:r>
          <a:r>
            <a:rPr kumimoji="1" lang="ja-JP" altLang="ja-JP" sz="700">
              <a:solidFill>
                <a:sysClr val="windowText" lastClr="000000"/>
              </a:solidFill>
              <a:effectLst/>
              <a:latin typeface="+mn-ea"/>
              <a:ea typeface="+mn-ea"/>
              <a:cs typeface="+mn-cs"/>
            </a:rPr>
            <a:t>記入例</a:t>
          </a:r>
          <a:r>
            <a:rPr kumimoji="1" lang="en-US" altLang="ja-JP" sz="700">
              <a:solidFill>
                <a:sysClr val="windowText" lastClr="000000"/>
              </a:solidFill>
              <a:effectLst/>
              <a:latin typeface="+mn-ea"/>
              <a:ea typeface="+mn-ea"/>
              <a:cs typeface="+mn-cs"/>
            </a:rPr>
            <a:t>&gt;</a:t>
          </a:r>
          <a:r>
            <a:rPr kumimoji="1" lang="ja-JP" altLang="en-US" sz="700">
              <a:solidFill>
                <a:sysClr val="windowText" lastClr="000000"/>
              </a:solidFill>
              <a:effectLst/>
              <a:latin typeface="+mn-ea"/>
              <a:ea typeface="+mn-ea"/>
              <a:cs typeface="+mn-cs"/>
            </a:rPr>
            <a:t>スギ（</a:t>
          </a:r>
          <a:r>
            <a:rPr kumimoji="1" lang="en-US" altLang="ja-JP" sz="700">
              <a:solidFill>
                <a:sysClr val="windowText" lastClr="000000"/>
              </a:solidFill>
              <a:effectLst/>
              <a:latin typeface="+mn-ea"/>
              <a:ea typeface="+mn-ea"/>
              <a:cs typeface="+mn-cs"/>
            </a:rPr>
            <a:t>120×120</a:t>
          </a:r>
          <a:r>
            <a:rPr kumimoji="1" lang="ja-JP" altLang="en-US" sz="700">
              <a:solidFill>
                <a:sysClr val="windowText" lastClr="000000"/>
              </a:solidFill>
              <a:effectLst/>
              <a:latin typeface="+mn-ea"/>
              <a:ea typeface="+mn-ea"/>
              <a:cs typeface="+mn-cs"/>
            </a:rPr>
            <a:t>～</a:t>
          </a:r>
          <a:r>
            <a:rPr kumimoji="1" lang="en-US" altLang="ja-JP" sz="700">
              <a:solidFill>
                <a:sysClr val="windowText" lastClr="000000"/>
              </a:solidFill>
              <a:effectLst/>
              <a:latin typeface="+mn-ea"/>
              <a:ea typeface="+mn-ea"/>
              <a:cs typeface="+mn-cs"/>
            </a:rPr>
            <a:t>240</a:t>
          </a:r>
          <a:r>
            <a:rPr kumimoji="1" lang="ja-JP" altLang="en-US" sz="700">
              <a:solidFill>
                <a:sysClr val="windowText" lastClr="000000"/>
              </a:solidFill>
              <a:effectLst/>
              <a:latin typeface="+mn-ea"/>
              <a:ea typeface="+mn-ea"/>
              <a:cs typeface="+mn-cs"/>
            </a:rPr>
            <a:t>）</a:t>
          </a:r>
          <a:endParaRPr kumimoji="1" lang="ja-JP" altLang="en-US" sz="700">
            <a:solidFill>
              <a:sysClr val="windowText" lastClr="000000"/>
            </a:solidFill>
            <a:latin typeface="+mn-ea"/>
            <a:ea typeface="+mn-ea"/>
          </a:endParaRPr>
        </a:p>
      </xdr:txBody>
    </xdr:sp>
    <xdr:clientData fPrintsWithSheet="0"/>
  </xdr:twoCellAnchor>
  <xdr:twoCellAnchor>
    <xdr:from>
      <xdr:col>22</xdr:col>
      <xdr:colOff>0</xdr:colOff>
      <xdr:row>65</xdr:row>
      <xdr:rowOff>142875</xdr:rowOff>
    </xdr:from>
    <xdr:to>
      <xdr:col>28</xdr:col>
      <xdr:colOff>142875</xdr:colOff>
      <xdr:row>65</xdr:row>
      <xdr:rowOff>304800</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flipH="1">
          <a:off x="3524250" y="10048875"/>
          <a:ext cx="1114425" cy="161925"/>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65</xdr:row>
      <xdr:rowOff>19050</xdr:rowOff>
    </xdr:from>
    <xdr:to>
      <xdr:col>28</xdr:col>
      <xdr:colOff>142875</xdr:colOff>
      <xdr:row>65</xdr:row>
      <xdr:rowOff>180975</xdr:rowOff>
    </xdr:to>
    <xdr:cxnSp macro="">
      <xdr:nvCxnSpPr>
        <xdr:cNvPr id="32" name="直線コネクタ 31">
          <a:extLst>
            <a:ext uri="{FF2B5EF4-FFF2-40B4-BE49-F238E27FC236}">
              <a16:creationId xmlns:a16="http://schemas.microsoft.com/office/drawing/2014/main" id="{00000000-0008-0000-0100-000020000000}"/>
            </a:ext>
          </a:extLst>
        </xdr:cNvPr>
        <xdr:cNvCxnSpPr/>
      </xdr:nvCxnSpPr>
      <xdr:spPr>
        <a:xfrm flipH="1">
          <a:off x="3524250" y="9925050"/>
          <a:ext cx="1114425" cy="161925"/>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2FBE7-75EC-4BD9-8B5B-3119AB94F4CF}">
  <dimension ref="A1:BW71"/>
  <sheetViews>
    <sheetView showGridLines="0" tabSelected="1" view="pageBreakPreview" zoomScaleNormal="100" zoomScaleSheetLayoutView="100" workbookViewId="0">
      <selection sqref="A1:AK1"/>
    </sheetView>
  </sheetViews>
  <sheetFormatPr defaultRowHeight="12" customHeight="1" x14ac:dyDescent="0.4"/>
  <cols>
    <col min="1" max="1" width="1.875" style="14" customWidth="1"/>
    <col min="2" max="2" width="6.625" style="14" customWidth="1"/>
    <col min="3" max="3" width="6.625" style="15" customWidth="1"/>
    <col min="4" max="36" width="2.375" style="3" customWidth="1"/>
    <col min="37" max="37" width="1.875" style="3" customWidth="1"/>
    <col min="38" max="38" width="1.875" style="14" customWidth="1"/>
    <col min="39" max="40" width="6.625" style="15" customWidth="1"/>
    <col min="41" max="72" width="2.375" style="3" customWidth="1"/>
    <col min="73" max="74" width="1.875" style="3" customWidth="1"/>
    <col min="75" max="77" width="2.375" style="3" customWidth="1"/>
    <col min="78" max="78" width="9" style="3" customWidth="1"/>
    <col min="79" max="79" width="9" style="3"/>
    <col min="80" max="80" width="9" style="3" customWidth="1"/>
    <col min="81" max="16384" width="9" style="3"/>
  </cols>
  <sheetData>
    <row r="1" spans="1:73" ht="12" customHeight="1" thickBot="1" x14ac:dyDescent="0.45">
      <c r="A1" s="90" t="s">
        <v>103</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2" t="s">
        <v>305</v>
      </c>
      <c r="AM1" s="92"/>
      <c r="AN1" s="92"/>
      <c r="AO1" s="92"/>
      <c r="AP1" s="92"/>
      <c r="AQ1" s="92"/>
      <c r="AR1" s="92"/>
      <c r="AS1" s="92"/>
      <c r="AT1" s="92"/>
      <c r="AU1" s="92"/>
      <c r="AV1" s="92"/>
      <c r="AW1" s="92"/>
      <c r="AX1" s="92"/>
      <c r="AY1" s="92"/>
      <c r="AZ1" s="92"/>
      <c r="BA1" s="92"/>
      <c r="BB1" s="92"/>
      <c r="BC1" s="92"/>
      <c r="BD1" s="92"/>
      <c r="BE1" s="92"/>
      <c r="BF1" s="92"/>
      <c r="BG1" s="92"/>
      <c r="BH1" s="92"/>
      <c r="BI1" s="92"/>
      <c r="BJ1" s="92"/>
      <c r="BK1" s="92"/>
      <c r="BL1" s="92"/>
      <c r="BM1" s="92"/>
      <c r="BN1" s="92"/>
      <c r="BO1" s="92"/>
      <c r="BP1" s="92"/>
      <c r="BQ1" s="92"/>
      <c r="BR1" s="92"/>
      <c r="BS1" s="92"/>
      <c r="BT1" s="92"/>
      <c r="BU1" s="93"/>
    </row>
    <row r="2" spans="1:73" ht="12" customHeight="1" thickTop="1" x14ac:dyDescent="0.4">
      <c r="A2" s="204" t="s">
        <v>8</v>
      </c>
      <c r="B2" s="205"/>
      <c r="C2" s="205"/>
      <c r="D2" s="206" t="s">
        <v>86</v>
      </c>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8"/>
      <c r="AL2" s="99" t="s">
        <v>92</v>
      </c>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1"/>
    </row>
    <row r="3" spans="1:73" ht="12" customHeight="1" x14ac:dyDescent="0.4">
      <c r="A3" s="196" t="s">
        <v>7</v>
      </c>
      <c r="B3" s="197"/>
      <c r="C3" s="197"/>
      <c r="D3" s="198"/>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209"/>
      <c r="AL3" s="102"/>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4"/>
    </row>
    <row r="4" spans="1:73" ht="12" customHeight="1" x14ac:dyDescent="0.4">
      <c r="A4" s="175" t="s">
        <v>10</v>
      </c>
      <c r="B4" s="176"/>
      <c r="C4" s="195"/>
      <c r="D4" s="174" t="s">
        <v>2</v>
      </c>
      <c r="E4" s="174"/>
      <c r="F4" s="174"/>
      <c r="G4" s="199"/>
      <c r="H4" s="190"/>
      <c r="I4" s="153"/>
      <c r="J4" s="153"/>
      <c r="K4" s="153"/>
      <c r="L4" s="153"/>
      <c r="M4" s="153"/>
      <c r="N4" s="153"/>
      <c r="O4" s="153"/>
      <c r="P4" s="153"/>
      <c r="Q4" s="153"/>
      <c r="R4" s="153"/>
      <c r="S4" s="153"/>
      <c r="T4" s="153"/>
      <c r="U4" s="153"/>
      <c r="V4" s="153"/>
      <c r="W4" s="153"/>
      <c r="X4" s="1" t="s">
        <v>49</v>
      </c>
      <c r="Y4" s="211"/>
      <c r="Z4" s="211"/>
      <c r="AA4" s="211"/>
      <c r="AB4" s="211"/>
      <c r="AC4" s="211"/>
      <c r="AD4" s="211"/>
      <c r="AE4" s="211"/>
      <c r="AF4" s="211"/>
      <c r="AG4" s="129" t="s">
        <v>50</v>
      </c>
      <c r="AH4" s="129"/>
      <c r="AI4" s="129"/>
      <c r="AJ4" s="129"/>
      <c r="AK4" s="183"/>
      <c r="AL4" s="105"/>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4"/>
    </row>
    <row r="5" spans="1:73" ht="12" customHeight="1" x14ac:dyDescent="0.4">
      <c r="A5" s="171" t="s">
        <v>9</v>
      </c>
      <c r="B5" s="172"/>
      <c r="C5" s="173"/>
      <c r="D5" s="203" t="s">
        <v>3</v>
      </c>
      <c r="E5" s="203"/>
      <c r="F5" s="203"/>
      <c r="G5" s="148"/>
      <c r="H5" s="96" t="s">
        <v>106</v>
      </c>
      <c r="I5" s="97"/>
      <c r="J5" s="97"/>
      <c r="K5" s="97"/>
      <c r="L5" s="152"/>
      <c r="M5" s="152"/>
      <c r="N5" s="152"/>
      <c r="O5" s="152"/>
      <c r="P5" s="152"/>
      <c r="Q5" s="152"/>
      <c r="R5" s="152"/>
      <c r="S5" s="152"/>
      <c r="T5" s="152"/>
      <c r="U5" s="152"/>
      <c r="V5" s="152"/>
      <c r="W5" s="152"/>
      <c r="X5" s="168"/>
      <c r="Y5" s="168"/>
      <c r="Z5" s="168"/>
      <c r="AA5" s="168"/>
      <c r="AB5" s="168"/>
      <c r="AC5" s="168"/>
      <c r="AD5" s="168"/>
      <c r="AE5" s="168"/>
      <c r="AF5" s="168"/>
      <c r="AG5" s="168"/>
      <c r="AH5" s="168"/>
      <c r="AI5" s="168"/>
      <c r="AJ5" s="168"/>
      <c r="AK5" s="218"/>
      <c r="AL5" s="105"/>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4"/>
    </row>
    <row r="6" spans="1:73" ht="12" customHeight="1" x14ac:dyDescent="0.4">
      <c r="A6" s="200"/>
      <c r="B6" s="158"/>
      <c r="C6" s="159"/>
      <c r="D6" s="198"/>
      <c r="E6" s="162"/>
      <c r="F6" s="162"/>
      <c r="G6" s="162"/>
      <c r="H6" s="96" t="s">
        <v>105</v>
      </c>
      <c r="I6" s="97"/>
      <c r="J6" s="97"/>
      <c r="K6" s="97"/>
      <c r="L6" s="152"/>
      <c r="M6" s="152"/>
      <c r="N6" s="152"/>
      <c r="O6" s="152"/>
      <c r="P6" s="152"/>
      <c r="Q6" s="152"/>
      <c r="R6" s="152"/>
      <c r="S6" s="152"/>
      <c r="T6" s="152"/>
      <c r="U6" s="152"/>
      <c r="V6" s="152"/>
      <c r="W6" s="152"/>
      <c r="X6" s="152"/>
      <c r="Y6" s="152"/>
      <c r="Z6" s="152"/>
      <c r="AA6" s="152"/>
      <c r="AB6" s="152"/>
      <c r="AC6" s="152"/>
      <c r="AD6" s="152"/>
      <c r="AE6" s="152"/>
      <c r="AF6" s="152"/>
      <c r="AG6" s="168"/>
      <c r="AH6" s="168"/>
      <c r="AI6" s="168"/>
      <c r="AJ6" s="168"/>
      <c r="AK6" s="218"/>
      <c r="AL6" s="105"/>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103"/>
      <c r="BT6" s="103"/>
      <c r="BU6" s="104"/>
    </row>
    <row r="7" spans="1:73" ht="12" customHeight="1" x14ac:dyDescent="0.4">
      <c r="A7" s="201"/>
      <c r="B7" s="160"/>
      <c r="C7" s="161"/>
      <c r="D7" s="174" t="s">
        <v>4</v>
      </c>
      <c r="E7" s="174"/>
      <c r="F7" s="174"/>
      <c r="G7" s="199"/>
      <c r="H7" s="202"/>
      <c r="I7" s="151"/>
      <c r="J7" s="151"/>
      <c r="K7" s="151"/>
      <c r="L7" s="151"/>
      <c r="M7" s="151"/>
      <c r="N7" s="151"/>
      <c r="O7" s="151"/>
      <c r="P7" s="151"/>
      <c r="Q7" s="151"/>
      <c r="R7" s="151"/>
      <c r="S7" s="151"/>
      <c r="T7" s="151"/>
      <c r="U7" s="151"/>
      <c r="V7" s="151"/>
      <c r="W7" s="151"/>
      <c r="X7" s="162"/>
      <c r="Y7" s="162"/>
      <c r="Z7" s="162"/>
      <c r="AA7" s="162"/>
      <c r="AB7" s="162"/>
      <c r="AC7" s="162"/>
      <c r="AD7" s="162"/>
      <c r="AE7" s="162"/>
      <c r="AF7" s="162"/>
      <c r="AG7" s="162"/>
      <c r="AH7" s="162"/>
      <c r="AI7" s="162"/>
      <c r="AJ7" s="162"/>
      <c r="AK7" s="209"/>
      <c r="AL7" s="105"/>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4"/>
    </row>
    <row r="8" spans="1:73" ht="12" customHeight="1" x14ac:dyDescent="0.4">
      <c r="A8" s="177" t="s">
        <v>5</v>
      </c>
      <c r="B8" s="178"/>
      <c r="C8" s="179"/>
      <c r="D8" s="203" t="s">
        <v>2</v>
      </c>
      <c r="E8" s="203"/>
      <c r="F8" s="203"/>
      <c r="G8" s="148"/>
      <c r="H8" s="202"/>
      <c r="I8" s="151"/>
      <c r="J8" s="151"/>
      <c r="K8" s="151"/>
      <c r="L8" s="151"/>
      <c r="M8" s="151"/>
      <c r="N8" s="151"/>
      <c r="O8" s="151"/>
      <c r="P8" s="151"/>
      <c r="Q8" s="151"/>
      <c r="R8" s="151"/>
      <c r="S8" s="151"/>
      <c r="T8" s="151"/>
      <c r="U8" s="151"/>
      <c r="V8" s="151"/>
      <c r="W8" s="151"/>
      <c r="X8" s="4" t="s">
        <v>49</v>
      </c>
      <c r="Y8" s="212"/>
      <c r="Z8" s="212"/>
      <c r="AA8" s="212"/>
      <c r="AB8" s="212"/>
      <c r="AC8" s="212"/>
      <c r="AD8" s="212"/>
      <c r="AE8" s="212"/>
      <c r="AF8" s="212"/>
      <c r="AG8" s="188" t="s">
        <v>50</v>
      </c>
      <c r="AH8" s="188"/>
      <c r="AI8" s="188"/>
      <c r="AJ8" s="188"/>
      <c r="AK8" s="189"/>
      <c r="AL8" s="105"/>
      <c r="AM8" s="103"/>
      <c r="AN8" s="103"/>
      <c r="AO8" s="103"/>
      <c r="AP8" s="103"/>
      <c r="AQ8" s="103"/>
      <c r="AR8" s="103"/>
      <c r="AS8" s="103"/>
      <c r="AT8" s="103"/>
      <c r="AU8" s="103"/>
      <c r="AV8" s="103"/>
      <c r="AW8" s="103"/>
      <c r="AX8" s="103"/>
      <c r="AY8" s="103"/>
      <c r="AZ8" s="103"/>
      <c r="BA8" s="103"/>
      <c r="BB8" s="103"/>
      <c r="BC8" s="103"/>
      <c r="BD8" s="103"/>
      <c r="BE8" s="103"/>
      <c r="BF8" s="103"/>
      <c r="BG8" s="103"/>
      <c r="BH8" s="103"/>
      <c r="BI8" s="103"/>
      <c r="BJ8" s="103"/>
      <c r="BK8" s="103"/>
      <c r="BL8" s="103"/>
      <c r="BM8" s="103"/>
      <c r="BN8" s="103"/>
      <c r="BO8" s="103"/>
      <c r="BP8" s="103"/>
      <c r="BQ8" s="103"/>
      <c r="BR8" s="103"/>
      <c r="BS8" s="103"/>
      <c r="BT8" s="103"/>
      <c r="BU8" s="104"/>
    </row>
    <row r="9" spans="1:73" ht="12" customHeight="1" x14ac:dyDescent="0.4">
      <c r="A9" s="175" t="s">
        <v>11</v>
      </c>
      <c r="B9" s="176"/>
      <c r="C9" s="176"/>
      <c r="D9" s="148" t="s">
        <v>1</v>
      </c>
      <c r="E9" s="149"/>
      <c r="F9" s="149"/>
      <c r="G9" s="149"/>
      <c r="H9" s="152"/>
      <c r="I9" s="152"/>
      <c r="J9" s="152"/>
      <c r="K9" s="152"/>
      <c r="L9" s="152"/>
      <c r="M9" s="152"/>
      <c r="N9" s="152"/>
      <c r="O9" s="152"/>
      <c r="P9" s="152"/>
      <c r="Q9" s="152"/>
      <c r="R9" s="152"/>
      <c r="S9" s="152"/>
      <c r="T9" s="152"/>
      <c r="U9" s="152"/>
      <c r="V9" s="152"/>
      <c r="W9" s="152"/>
      <c r="X9" s="3" t="s">
        <v>49</v>
      </c>
      <c r="Y9" s="213"/>
      <c r="Z9" s="213"/>
      <c r="AA9" s="213"/>
      <c r="AB9" s="213"/>
      <c r="AC9" s="213"/>
      <c r="AD9" s="213"/>
      <c r="AE9" s="213"/>
      <c r="AF9" s="213"/>
      <c r="AG9" s="129" t="s">
        <v>50</v>
      </c>
      <c r="AH9" s="129"/>
      <c r="AI9" s="129"/>
      <c r="AJ9" s="129"/>
      <c r="AK9" s="183"/>
      <c r="AL9" s="105"/>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4"/>
    </row>
    <row r="10" spans="1:73" ht="12" customHeight="1" x14ac:dyDescent="0.4">
      <c r="A10" s="171" t="s">
        <v>20</v>
      </c>
      <c r="B10" s="172"/>
      <c r="C10" s="172"/>
      <c r="D10" s="167" t="s">
        <v>0</v>
      </c>
      <c r="E10" s="168"/>
      <c r="F10" s="168"/>
      <c r="G10" s="168"/>
      <c r="H10" s="152"/>
      <c r="I10" s="152"/>
      <c r="J10" s="152"/>
      <c r="K10" s="152"/>
      <c r="L10" s="152"/>
      <c r="M10" s="152"/>
      <c r="N10" s="152"/>
      <c r="O10" s="152"/>
      <c r="P10" s="152"/>
      <c r="Q10" s="152"/>
      <c r="R10" s="152"/>
      <c r="S10" s="152"/>
      <c r="T10" s="152"/>
      <c r="U10" s="152"/>
      <c r="V10" s="152"/>
      <c r="W10" s="152"/>
      <c r="X10" s="168"/>
      <c r="Y10" s="168"/>
      <c r="Z10" s="168"/>
      <c r="AA10" s="168"/>
      <c r="AB10" s="168"/>
      <c r="AC10" s="168"/>
      <c r="AD10" s="168"/>
      <c r="AE10" s="168"/>
      <c r="AF10" s="168"/>
      <c r="AG10" s="168"/>
      <c r="AH10" s="168"/>
      <c r="AI10" s="168"/>
      <c r="AJ10" s="168"/>
      <c r="AK10" s="218"/>
      <c r="AL10" s="105"/>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4"/>
    </row>
    <row r="11" spans="1:73" ht="12" customHeight="1" x14ac:dyDescent="0.4">
      <c r="A11" s="200"/>
      <c r="B11" s="158"/>
      <c r="C11" s="159"/>
      <c r="D11" s="96" t="s">
        <v>6</v>
      </c>
      <c r="E11" s="97"/>
      <c r="F11" s="97"/>
      <c r="G11" s="97"/>
      <c r="H11" s="97"/>
      <c r="I11" s="97"/>
      <c r="J11" s="97"/>
      <c r="K11" s="97"/>
      <c r="L11" s="97"/>
      <c r="M11" s="97"/>
      <c r="N11" s="97"/>
      <c r="O11" s="97"/>
      <c r="P11" s="97"/>
      <c r="Q11" s="97"/>
      <c r="R11" s="97"/>
      <c r="S11" s="97"/>
      <c r="T11" s="97"/>
      <c r="U11" s="97"/>
      <c r="V11" s="97"/>
      <c r="W11" s="97"/>
      <c r="X11" s="168"/>
      <c r="Y11" s="168"/>
      <c r="Z11" s="168"/>
      <c r="AA11" s="168"/>
      <c r="AB11" s="168"/>
      <c r="AC11" s="168"/>
      <c r="AD11" s="168"/>
      <c r="AE11" s="168"/>
      <c r="AF11" s="168"/>
      <c r="AG11" s="168"/>
      <c r="AH11" s="168"/>
      <c r="AI11" s="168"/>
      <c r="AJ11" s="168"/>
      <c r="AK11" s="218"/>
      <c r="AL11" s="105"/>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4"/>
    </row>
    <row r="12" spans="1:73" ht="12" customHeight="1" x14ac:dyDescent="0.4">
      <c r="A12" s="200"/>
      <c r="B12" s="158"/>
      <c r="C12" s="159"/>
      <c r="D12" s="167" t="s">
        <v>1</v>
      </c>
      <c r="E12" s="168"/>
      <c r="F12" s="168"/>
      <c r="G12" s="168"/>
      <c r="H12" s="152"/>
      <c r="I12" s="152"/>
      <c r="J12" s="152"/>
      <c r="K12" s="152"/>
      <c r="L12" s="152"/>
      <c r="M12" s="152"/>
      <c r="N12" s="152"/>
      <c r="O12" s="152"/>
      <c r="P12" s="152"/>
      <c r="Q12" s="152"/>
      <c r="R12" s="152"/>
      <c r="S12" s="152"/>
      <c r="T12" s="152"/>
      <c r="U12" s="152"/>
      <c r="V12" s="152"/>
      <c r="W12" s="152"/>
      <c r="X12" s="3" t="s">
        <v>49</v>
      </c>
      <c r="Y12" s="213"/>
      <c r="Z12" s="213"/>
      <c r="AA12" s="213"/>
      <c r="AB12" s="213"/>
      <c r="AC12" s="213"/>
      <c r="AD12" s="213"/>
      <c r="AE12" s="213"/>
      <c r="AF12" s="213"/>
      <c r="AG12" s="97" t="s">
        <v>50</v>
      </c>
      <c r="AH12" s="97"/>
      <c r="AI12" s="97"/>
      <c r="AJ12" s="97"/>
      <c r="AK12" s="194"/>
      <c r="AL12" s="105"/>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4"/>
    </row>
    <row r="13" spans="1:73" ht="12" customHeight="1" x14ac:dyDescent="0.4">
      <c r="A13" s="201"/>
      <c r="B13" s="160"/>
      <c r="C13" s="161"/>
      <c r="D13" s="198" t="s">
        <v>0</v>
      </c>
      <c r="E13" s="162"/>
      <c r="F13" s="162"/>
      <c r="G13" s="162"/>
      <c r="H13" s="151"/>
      <c r="I13" s="151"/>
      <c r="J13" s="151"/>
      <c r="K13" s="151"/>
      <c r="L13" s="151"/>
      <c r="M13" s="151"/>
      <c r="N13" s="151"/>
      <c r="O13" s="151"/>
      <c r="P13" s="151"/>
      <c r="Q13" s="151"/>
      <c r="R13" s="151"/>
      <c r="S13" s="151"/>
      <c r="T13" s="151"/>
      <c r="U13" s="151"/>
      <c r="V13" s="151"/>
      <c r="W13" s="151"/>
      <c r="X13" s="162"/>
      <c r="Y13" s="162"/>
      <c r="Z13" s="162"/>
      <c r="AA13" s="162"/>
      <c r="AB13" s="162"/>
      <c r="AC13" s="162"/>
      <c r="AD13" s="162"/>
      <c r="AE13" s="162"/>
      <c r="AF13" s="162"/>
      <c r="AG13" s="162"/>
      <c r="AH13" s="162"/>
      <c r="AI13" s="162"/>
      <c r="AJ13" s="162"/>
      <c r="AK13" s="209"/>
      <c r="AL13" s="105"/>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4"/>
    </row>
    <row r="14" spans="1:73" ht="12" customHeight="1" x14ac:dyDescent="0.4">
      <c r="A14" s="177" t="s">
        <v>12</v>
      </c>
      <c r="B14" s="178"/>
      <c r="C14" s="179"/>
      <c r="D14" s="151"/>
      <c r="E14" s="151"/>
      <c r="F14" s="151"/>
      <c r="G14" s="151"/>
      <c r="H14" s="151"/>
      <c r="I14" s="151"/>
      <c r="J14" s="151"/>
      <c r="K14" s="151"/>
      <c r="L14" s="151"/>
      <c r="M14" s="151"/>
      <c r="N14" s="151"/>
      <c r="O14" s="151"/>
      <c r="P14" s="151"/>
      <c r="Q14" s="151"/>
      <c r="R14" s="151"/>
      <c r="S14" s="151"/>
      <c r="T14" s="98" t="s">
        <v>49</v>
      </c>
      <c r="U14" s="98"/>
      <c r="V14" s="98"/>
      <c r="W14" s="98"/>
      <c r="X14" s="98"/>
      <c r="Y14" s="212"/>
      <c r="Z14" s="212"/>
      <c r="AA14" s="212"/>
      <c r="AB14" s="212"/>
      <c r="AC14" s="212"/>
      <c r="AD14" s="212"/>
      <c r="AE14" s="212"/>
      <c r="AF14" s="212"/>
      <c r="AG14" s="188" t="s">
        <v>50</v>
      </c>
      <c r="AH14" s="188"/>
      <c r="AI14" s="188"/>
      <c r="AJ14" s="188"/>
      <c r="AK14" s="189"/>
      <c r="AL14" s="105"/>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4"/>
    </row>
    <row r="15" spans="1:73" ht="12" customHeight="1" x14ac:dyDescent="0.4">
      <c r="A15" s="175" t="s">
        <v>13</v>
      </c>
      <c r="B15" s="176"/>
      <c r="C15" s="195"/>
      <c r="D15" s="174" t="s">
        <v>15</v>
      </c>
      <c r="E15" s="174"/>
      <c r="F15" s="174"/>
      <c r="G15" s="174"/>
      <c r="H15" s="187" t="s">
        <v>107</v>
      </c>
      <c r="I15" s="98"/>
      <c r="J15" s="98"/>
      <c r="K15" s="98"/>
      <c r="L15" s="98"/>
      <c r="M15" s="98"/>
      <c r="N15" s="98"/>
      <c r="O15" s="98" t="s">
        <v>108</v>
      </c>
      <c r="P15" s="98"/>
      <c r="Q15" s="98"/>
      <c r="R15" s="98"/>
      <c r="S15" s="98"/>
      <c r="T15" s="193"/>
      <c r="U15" s="193"/>
      <c r="V15" s="193"/>
      <c r="W15" s="193"/>
      <c r="X15" s="193"/>
      <c r="Y15" s="193"/>
      <c r="Z15" s="193"/>
      <c r="AA15" s="193"/>
      <c r="AB15" s="193"/>
      <c r="AC15" s="193"/>
      <c r="AD15" s="193"/>
      <c r="AE15" s="193"/>
      <c r="AF15" s="193"/>
      <c r="AG15" s="193"/>
      <c r="AH15" s="193"/>
      <c r="AI15" s="193"/>
      <c r="AJ15" s="193"/>
      <c r="AK15" s="222"/>
      <c r="AL15" s="105"/>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c r="BN15" s="103"/>
      <c r="BO15" s="103"/>
      <c r="BP15" s="103"/>
      <c r="BQ15" s="103"/>
      <c r="BR15" s="103"/>
      <c r="BS15" s="103"/>
      <c r="BT15" s="103"/>
      <c r="BU15" s="104"/>
    </row>
    <row r="16" spans="1:73" ht="12" customHeight="1" x14ac:dyDescent="0.4">
      <c r="A16" s="171" t="s">
        <v>14</v>
      </c>
      <c r="B16" s="172"/>
      <c r="C16" s="173"/>
      <c r="D16" s="174" t="s">
        <v>16</v>
      </c>
      <c r="E16" s="174"/>
      <c r="F16" s="174"/>
      <c r="G16" s="174"/>
      <c r="H16" s="187" t="s">
        <v>107</v>
      </c>
      <c r="I16" s="98"/>
      <c r="J16" s="98"/>
      <c r="K16" s="98"/>
      <c r="L16" s="98"/>
      <c r="M16" s="98"/>
      <c r="N16" s="98"/>
      <c r="O16" s="98" t="s">
        <v>109</v>
      </c>
      <c r="P16" s="98"/>
      <c r="Q16" s="98"/>
      <c r="R16" s="98"/>
      <c r="S16" s="98"/>
      <c r="T16" s="193"/>
      <c r="U16" s="193"/>
      <c r="V16" s="193"/>
      <c r="W16" s="193"/>
      <c r="X16" s="193"/>
      <c r="Y16" s="193"/>
      <c r="Z16" s="193"/>
      <c r="AA16" s="193"/>
      <c r="AB16" s="193"/>
      <c r="AC16" s="193"/>
      <c r="AD16" s="193"/>
      <c r="AE16" s="193"/>
      <c r="AF16" s="193"/>
      <c r="AG16" s="193"/>
      <c r="AH16" s="193"/>
      <c r="AI16" s="193"/>
      <c r="AJ16" s="193"/>
      <c r="AK16" s="222"/>
      <c r="AL16" s="106"/>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8"/>
    </row>
    <row r="17" spans="1:75" ht="12" customHeight="1" x14ac:dyDescent="0.4">
      <c r="A17" s="200"/>
      <c r="B17" s="158"/>
      <c r="C17" s="159"/>
      <c r="D17" s="166" t="s">
        <v>45</v>
      </c>
      <c r="E17" s="149"/>
      <c r="F17" s="149"/>
      <c r="G17" s="149"/>
      <c r="H17" s="148" t="s">
        <v>110</v>
      </c>
      <c r="I17" s="149"/>
      <c r="J17" s="149"/>
      <c r="K17" s="149"/>
      <c r="L17" s="149"/>
      <c r="M17" s="149"/>
      <c r="N17" s="149"/>
      <c r="O17" s="231" t="s">
        <v>299</v>
      </c>
      <c r="P17" s="231"/>
      <c r="Q17" s="231"/>
      <c r="R17" s="149"/>
      <c r="S17" s="149"/>
      <c r="T17" s="149"/>
      <c r="U17" s="149"/>
      <c r="V17" s="149"/>
      <c r="W17" s="149"/>
      <c r="X17" s="149"/>
      <c r="Y17" s="149"/>
      <c r="Z17" s="149"/>
      <c r="AA17" s="149"/>
      <c r="AB17" s="149"/>
      <c r="AC17" s="149"/>
      <c r="AD17" s="149"/>
      <c r="AE17" s="149"/>
      <c r="AF17" s="149"/>
      <c r="AG17" s="149"/>
      <c r="AH17" s="149"/>
      <c r="AI17" s="149"/>
      <c r="AJ17" s="149"/>
      <c r="AK17" s="150"/>
      <c r="AL17" s="254"/>
      <c r="AM17" s="255"/>
      <c r="AN17" s="255"/>
      <c r="AO17" s="255"/>
      <c r="AP17" s="255"/>
      <c r="AQ17" s="255"/>
      <c r="AR17" s="255"/>
      <c r="AS17" s="255"/>
      <c r="AT17" s="255"/>
      <c r="AU17" s="255"/>
      <c r="AV17" s="255"/>
      <c r="AW17" s="255"/>
      <c r="AX17" s="255"/>
      <c r="AY17" s="255"/>
      <c r="AZ17" s="255"/>
      <c r="BA17" s="255"/>
      <c r="BB17" s="255"/>
      <c r="BC17" s="255"/>
      <c r="BD17" s="255"/>
      <c r="BE17" s="255"/>
      <c r="BF17" s="255"/>
      <c r="BG17" s="255"/>
      <c r="BH17" s="255"/>
      <c r="BI17" s="255"/>
      <c r="BJ17" s="255"/>
      <c r="BK17" s="255"/>
      <c r="BL17" s="255"/>
      <c r="BM17" s="255"/>
      <c r="BN17" s="255"/>
      <c r="BO17" s="255"/>
      <c r="BP17" s="255"/>
      <c r="BQ17" s="255"/>
      <c r="BR17" s="255"/>
      <c r="BS17" s="255"/>
      <c r="BT17" s="255"/>
      <c r="BU17" s="256"/>
    </row>
    <row r="18" spans="1:75" ht="12" customHeight="1" thickBot="1" x14ac:dyDescent="0.3">
      <c r="A18" s="200"/>
      <c r="B18" s="158"/>
      <c r="C18" s="159"/>
      <c r="D18" s="167"/>
      <c r="E18" s="168"/>
      <c r="F18" s="168"/>
      <c r="G18" s="168"/>
      <c r="H18" s="167"/>
      <c r="I18" s="168"/>
      <c r="J18" s="168"/>
      <c r="K18" s="168"/>
      <c r="L18" s="168"/>
      <c r="M18" s="168"/>
      <c r="N18" s="169" t="str">
        <f>IFERROR(_xlfn.SWITCH(O17,"IH","","都市ガス","(必要換気量)","LPガス","(必要換気量)"),"")</f>
        <v/>
      </c>
      <c r="O18" s="169"/>
      <c r="P18" s="169"/>
      <c r="Q18" s="232"/>
      <c r="R18" s="232"/>
      <c r="S18" s="232"/>
      <c r="T18" s="169" t="str">
        <f>IFERROR(_xlfn.SWITCH(O17,"IH","","都市ガス","(有効換気量)","LPガス","(有効換気量)"),"")</f>
        <v/>
      </c>
      <c r="U18" s="169"/>
      <c r="V18" s="169"/>
      <c r="W18" s="232"/>
      <c r="X18" s="232"/>
      <c r="Y18" s="168"/>
      <c r="Z18" s="168"/>
      <c r="AA18" s="168"/>
      <c r="AB18" s="168"/>
      <c r="AC18" s="168"/>
      <c r="AD18" s="168"/>
      <c r="AE18" s="168"/>
      <c r="AF18" s="168"/>
      <c r="AG18" s="168"/>
      <c r="AH18" s="168"/>
      <c r="AI18" s="168"/>
      <c r="AJ18" s="168"/>
      <c r="AK18" s="218"/>
      <c r="AL18" s="35"/>
      <c r="AM18" s="31"/>
      <c r="AN18" s="265" t="s">
        <v>83</v>
      </c>
      <c r="AO18" s="265"/>
      <c r="AP18" s="265"/>
      <c r="AQ18" s="265"/>
      <c r="AR18" s="265"/>
      <c r="AS18" s="265"/>
      <c r="AT18" s="265"/>
      <c r="AU18" s="265"/>
      <c r="AV18" s="265"/>
      <c r="AW18" s="265"/>
      <c r="AX18" s="265"/>
      <c r="AY18" s="265"/>
      <c r="AZ18" s="265"/>
      <c r="BA18" s="265"/>
      <c r="BB18" s="265"/>
      <c r="BC18" s="265"/>
      <c r="BD18" s="265"/>
      <c r="BE18" s="265"/>
      <c r="BF18" s="265"/>
      <c r="BG18" s="265"/>
      <c r="BH18" s="265"/>
      <c r="BI18" s="265"/>
      <c r="BJ18" s="265"/>
      <c r="BK18" s="265"/>
      <c r="BL18" s="265"/>
      <c r="BM18" s="265"/>
      <c r="BN18" s="265"/>
      <c r="BO18" s="265"/>
      <c r="BP18" s="265"/>
      <c r="BQ18" s="265"/>
      <c r="BR18" s="265"/>
      <c r="BS18" s="265"/>
      <c r="BT18" s="266"/>
      <c r="BU18" s="34"/>
      <c r="BW18" s="33" t="b">
        <v>0</v>
      </c>
    </row>
    <row r="19" spans="1:75" ht="12" customHeight="1" thickTop="1" x14ac:dyDescent="0.4">
      <c r="A19" s="201"/>
      <c r="B19" s="160"/>
      <c r="C19" s="161"/>
      <c r="D19" s="167"/>
      <c r="E19" s="168"/>
      <c r="F19" s="168"/>
      <c r="G19" s="168"/>
      <c r="H19" s="229" t="str">
        <f>IFERROR(_xlfn.SWITCH(O17,"IH","","都市ガス","30×0.93×　　=","LPガス","30×0.93×　　="),"")</f>
        <v/>
      </c>
      <c r="I19" s="230"/>
      <c r="J19" s="230"/>
      <c r="K19" s="230"/>
      <c r="L19" s="230"/>
      <c r="M19" s="230"/>
      <c r="N19" s="230"/>
      <c r="O19" s="230"/>
      <c r="P19" s="230"/>
      <c r="Q19" s="228" t="str">
        <f>IFERROR(_xlfn.SWITCH(O17,"IH","","都市ガス","㎥/h　＜","LPガス","㎥/h　＜"),"")</f>
        <v/>
      </c>
      <c r="R19" s="228"/>
      <c r="S19" s="228"/>
      <c r="T19" s="274"/>
      <c r="U19" s="274"/>
      <c r="V19" s="274"/>
      <c r="W19" s="228" t="str">
        <f>IFERROR(_xlfn.SWITCH(O17,"IH","","都市ガス","㎥/h","LPガス","㎥/h"),"")</f>
        <v/>
      </c>
      <c r="X19" s="228"/>
      <c r="Y19" s="162"/>
      <c r="Z19" s="162"/>
      <c r="AA19" s="162"/>
      <c r="AB19" s="162"/>
      <c r="AC19" s="162"/>
      <c r="AD19" s="162"/>
      <c r="AE19" s="162"/>
      <c r="AF19" s="162"/>
      <c r="AG19" s="162"/>
      <c r="AH19" s="162"/>
      <c r="AI19" s="162"/>
      <c r="AJ19" s="162"/>
      <c r="AK19" s="209"/>
      <c r="AL19" s="35"/>
      <c r="AM19" s="275" t="s">
        <v>99</v>
      </c>
      <c r="AN19" s="276"/>
      <c r="AO19" s="81" t="str">
        <f>IF($BW$18=TRUE,"屋根①","")</f>
        <v/>
      </c>
      <c r="AP19" s="82"/>
      <c r="AQ19" s="82"/>
      <c r="AR19" s="88"/>
      <c r="AS19" s="88"/>
      <c r="AT19" s="88"/>
      <c r="AU19" s="88"/>
      <c r="AV19" s="88"/>
      <c r="AW19" s="88"/>
      <c r="AX19" s="88"/>
      <c r="AY19" s="88"/>
      <c r="AZ19" s="273"/>
      <c r="BA19" s="273"/>
      <c r="BB19" s="273"/>
      <c r="BC19" s="273"/>
      <c r="BD19" s="273"/>
      <c r="BE19" s="273"/>
      <c r="BF19" s="273"/>
      <c r="BG19" s="273"/>
      <c r="BH19" s="273"/>
      <c r="BI19" s="273"/>
      <c r="BJ19" s="273"/>
      <c r="BK19" s="61" t="str">
        <f>IF($BW$18=TRUE,"（","")</f>
        <v/>
      </c>
      <c r="BL19" s="80"/>
      <c r="BM19" s="80"/>
      <c r="BN19" s="80"/>
      <c r="BO19" s="80"/>
      <c r="BP19" s="80"/>
      <c r="BQ19" s="80"/>
      <c r="BR19" s="80"/>
      <c r="BS19" s="80"/>
      <c r="BT19" s="34" t="str">
        <f>IF($BW$18=TRUE,"）","")</f>
        <v/>
      </c>
      <c r="BU19" s="34"/>
    </row>
    <row r="20" spans="1:75" ht="12" customHeight="1" x14ac:dyDescent="0.4">
      <c r="A20" s="175" t="s">
        <v>17</v>
      </c>
      <c r="B20" s="176"/>
      <c r="C20" s="176"/>
      <c r="D20" s="58" t="s">
        <v>283</v>
      </c>
      <c r="E20" s="129" t="s">
        <v>284</v>
      </c>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83"/>
      <c r="AM20" s="277"/>
      <c r="AN20" s="278"/>
      <c r="AO20" s="81" t="str">
        <f>IF($BW$18=TRUE,"　　➁","")</f>
        <v/>
      </c>
      <c r="AP20" s="82"/>
      <c r="AQ20" s="82"/>
      <c r="AR20" s="88"/>
      <c r="AS20" s="88"/>
      <c r="AT20" s="88"/>
      <c r="AU20" s="88"/>
      <c r="AV20" s="88"/>
      <c r="AW20" s="88"/>
      <c r="AX20" s="88"/>
      <c r="AY20" s="88"/>
      <c r="AZ20" s="95"/>
      <c r="BA20" s="95"/>
      <c r="BB20" s="95"/>
      <c r="BC20" s="95"/>
      <c r="BD20" s="95"/>
      <c r="BE20" s="95"/>
      <c r="BF20" s="95"/>
      <c r="BG20" s="95"/>
      <c r="BH20" s="95"/>
      <c r="BI20" s="95"/>
      <c r="BJ20" s="95"/>
      <c r="BK20" s="61" t="str">
        <f>IF($BW$18=TRUE,"（","")</f>
        <v/>
      </c>
      <c r="BL20" s="80"/>
      <c r="BM20" s="80"/>
      <c r="BN20" s="80"/>
      <c r="BO20" s="80"/>
      <c r="BP20" s="80"/>
      <c r="BQ20" s="80"/>
      <c r="BR20" s="80"/>
      <c r="BS20" s="80"/>
      <c r="BT20" s="34" t="str">
        <f>IF($BW$18=TRUE,"）","")</f>
        <v/>
      </c>
      <c r="BU20" s="34"/>
    </row>
    <row r="21" spans="1:75" ht="12" customHeight="1" x14ac:dyDescent="0.4">
      <c r="A21" s="171" t="s">
        <v>18</v>
      </c>
      <c r="B21" s="172"/>
      <c r="C21" s="172"/>
      <c r="D21" s="12"/>
      <c r="E21" s="97" t="s">
        <v>46</v>
      </c>
      <c r="F21" s="97"/>
      <c r="G21" s="97"/>
      <c r="H21" s="97"/>
      <c r="I21" s="97"/>
      <c r="J21" s="97"/>
      <c r="K21" s="97"/>
      <c r="L21" s="97"/>
      <c r="M21" s="97"/>
      <c r="N21" s="97"/>
      <c r="O21" s="3" t="s">
        <v>84</v>
      </c>
      <c r="P21" s="152"/>
      <c r="Q21" s="152"/>
      <c r="R21" s="152"/>
      <c r="S21" s="152"/>
      <c r="T21" s="152"/>
      <c r="U21" s="152"/>
      <c r="V21" s="152"/>
      <c r="W21" s="152"/>
      <c r="X21" s="152"/>
      <c r="Y21" s="152"/>
      <c r="Z21" s="152"/>
      <c r="AA21" s="152"/>
      <c r="AB21" s="152"/>
      <c r="AC21" s="152"/>
      <c r="AD21" s="152"/>
      <c r="AE21" s="152"/>
      <c r="AF21" s="168"/>
      <c r="AG21" s="168"/>
      <c r="AH21" s="168"/>
      <c r="AI21" s="168"/>
      <c r="AJ21" s="168"/>
      <c r="AK21" s="218"/>
      <c r="AM21" s="154" t="str">
        <f>IF($BW$18=TRUE,"防火構造リスト","")</f>
        <v/>
      </c>
      <c r="AN21" s="155"/>
      <c r="AO21" s="81" t="str">
        <f>IF($BW$18=TRUE,"外壁","")</f>
        <v/>
      </c>
      <c r="AP21" s="82"/>
      <c r="AQ21" s="82"/>
      <c r="AR21" s="95" t="str">
        <f>IF($BW$18=TRUE,"【屋外側】","")</f>
        <v/>
      </c>
      <c r="AS21" s="95"/>
      <c r="AT21" s="95"/>
      <c r="AU21" s="88"/>
      <c r="AV21" s="88"/>
      <c r="AW21" s="88"/>
      <c r="AX21" s="88"/>
      <c r="AY21" s="88"/>
      <c r="AZ21" s="88"/>
      <c r="BA21" s="88"/>
      <c r="BB21" s="88"/>
      <c r="BC21" s="88"/>
      <c r="BD21" s="88"/>
      <c r="BE21" s="88"/>
      <c r="BF21" s="88"/>
      <c r="BG21" s="88"/>
      <c r="BH21" s="88"/>
      <c r="BI21" s="88"/>
      <c r="BJ21" s="64"/>
      <c r="BK21" s="61" t="str">
        <f>IF($BW$18=TRUE,"（","")</f>
        <v/>
      </c>
      <c r="BL21" s="80"/>
      <c r="BM21" s="80"/>
      <c r="BN21" s="80"/>
      <c r="BO21" s="80"/>
      <c r="BP21" s="80"/>
      <c r="BQ21" s="80"/>
      <c r="BR21" s="80"/>
      <c r="BS21" s="80"/>
      <c r="BT21" s="34" t="str">
        <f>IF($BW$18=TRUE,"）","")</f>
        <v/>
      </c>
      <c r="BU21" s="34"/>
    </row>
    <row r="22" spans="1:75" ht="12" customHeight="1" x14ac:dyDescent="0.4">
      <c r="A22" s="171" t="s">
        <v>19</v>
      </c>
      <c r="B22" s="172"/>
      <c r="C22" s="172"/>
      <c r="D22" s="12"/>
      <c r="E22" s="97" t="s">
        <v>21</v>
      </c>
      <c r="F22" s="97"/>
      <c r="G22" s="97"/>
      <c r="H22" s="97"/>
      <c r="I22" s="97"/>
      <c r="J22" s="97"/>
      <c r="K22" s="97"/>
      <c r="L22" s="97"/>
      <c r="M22" s="97"/>
      <c r="N22" s="97"/>
      <c r="O22" s="3" t="s">
        <v>84</v>
      </c>
      <c r="P22" s="152"/>
      <c r="Q22" s="152"/>
      <c r="R22" s="152"/>
      <c r="S22" s="152"/>
      <c r="T22" s="152"/>
      <c r="U22" s="152"/>
      <c r="V22" s="152"/>
      <c r="W22" s="152"/>
      <c r="X22" s="152"/>
      <c r="Y22" s="152"/>
      <c r="Z22" s="152"/>
      <c r="AA22" s="152"/>
      <c r="AB22" s="152"/>
      <c r="AC22" s="152"/>
      <c r="AD22" s="152"/>
      <c r="AE22" s="152"/>
      <c r="AF22" s="168"/>
      <c r="AG22" s="168"/>
      <c r="AH22" s="168"/>
      <c r="AI22" s="168"/>
      <c r="AJ22" s="168"/>
      <c r="AK22" s="218"/>
      <c r="AM22" s="154" t="str">
        <f>IF($BW$18=TRUE,"（平12告示第1359号）","")</f>
        <v/>
      </c>
      <c r="AN22" s="155"/>
      <c r="AO22" s="81"/>
      <c r="AP22" s="82"/>
      <c r="AQ22" s="82"/>
      <c r="AR22" s="95" t="str">
        <f>IF($BW$18=TRUE,"【屋内側】","")</f>
        <v/>
      </c>
      <c r="AS22" s="95"/>
      <c r="AT22" s="95"/>
      <c r="AU22" s="88"/>
      <c r="AV22" s="88"/>
      <c r="AW22" s="88"/>
      <c r="AX22" s="88"/>
      <c r="AY22" s="88"/>
      <c r="AZ22" s="88"/>
      <c r="BA22" s="88"/>
      <c r="BB22" s="88"/>
      <c r="BC22" s="88"/>
      <c r="BD22" s="88"/>
      <c r="BE22" s="88"/>
      <c r="BF22" s="88"/>
      <c r="BG22" s="88"/>
      <c r="BH22" s="88"/>
      <c r="BI22" s="88"/>
      <c r="BJ22" s="64"/>
      <c r="BK22" s="61" t="str">
        <f>IF($BW$18=TRUE,"（","")</f>
        <v/>
      </c>
      <c r="BL22" s="80"/>
      <c r="BM22" s="80"/>
      <c r="BN22" s="80"/>
      <c r="BO22" s="80"/>
      <c r="BP22" s="80"/>
      <c r="BQ22" s="80"/>
      <c r="BR22" s="80"/>
      <c r="BS22" s="80"/>
      <c r="BT22" s="34" t="str">
        <f>IF($BW$18=TRUE,"）","")</f>
        <v/>
      </c>
      <c r="BU22" s="34"/>
    </row>
    <row r="23" spans="1:75" ht="12" customHeight="1" x14ac:dyDescent="0.4">
      <c r="A23" s="200"/>
      <c r="B23" s="158"/>
      <c r="C23" s="158"/>
      <c r="D23" s="59" t="s">
        <v>283</v>
      </c>
      <c r="E23" s="151" t="s">
        <v>285</v>
      </c>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62"/>
      <c r="AG23" s="162"/>
      <c r="AH23" s="162"/>
      <c r="AI23" s="162"/>
      <c r="AJ23" s="162"/>
      <c r="AK23" s="209"/>
      <c r="AM23" s="154"/>
      <c r="AN23" s="155"/>
      <c r="AO23" s="81" t="str">
        <f>IF($BW$18=TRUE,"軒裏","")</f>
        <v/>
      </c>
      <c r="AP23" s="82"/>
      <c r="AQ23" s="82"/>
      <c r="AR23" s="88"/>
      <c r="AS23" s="88"/>
      <c r="AT23" s="88"/>
      <c r="AU23" s="88"/>
      <c r="AV23" s="88"/>
      <c r="AW23" s="88"/>
      <c r="AX23" s="88"/>
      <c r="AY23" s="88"/>
      <c r="AZ23" s="88"/>
      <c r="BA23" s="88"/>
      <c r="BB23" s="88"/>
      <c r="BC23" s="88"/>
      <c r="BD23" s="88"/>
      <c r="BE23" s="95"/>
      <c r="BF23" s="95"/>
      <c r="BG23" s="95"/>
      <c r="BH23" s="95"/>
      <c r="BI23" s="95"/>
      <c r="BJ23" s="95"/>
      <c r="BK23" s="61" t="str">
        <f>IF($BW$18=TRUE,"（","")</f>
        <v/>
      </c>
      <c r="BL23" s="80"/>
      <c r="BM23" s="80"/>
      <c r="BN23" s="80"/>
      <c r="BO23" s="80"/>
      <c r="BP23" s="80"/>
      <c r="BQ23" s="80"/>
      <c r="BR23" s="80"/>
      <c r="BS23" s="80"/>
      <c r="BT23" s="34" t="str">
        <f>IF($BW$18=TRUE,"）","")</f>
        <v/>
      </c>
      <c r="BU23" s="34"/>
    </row>
    <row r="24" spans="1:75" ht="12" customHeight="1" x14ac:dyDescent="0.4">
      <c r="A24" s="200"/>
      <c r="B24" s="158"/>
      <c r="C24" s="159"/>
      <c r="D24" s="58" t="s">
        <v>283</v>
      </c>
      <c r="E24" s="129" t="s">
        <v>290</v>
      </c>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83"/>
      <c r="AL24" s="35"/>
      <c r="AM24" s="156"/>
      <c r="AN24" s="157"/>
      <c r="AO24" s="235"/>
      <c r="AP24" s="228"/>
      <c r="AQ24" s="228"/>
      <c r="AR24" s="228"/>
      <c r="AS24" s="228"/>
      <c r="AT24" s="228"/>
      <c r="AU24" s="228"/>
      <c r="AV24" s="228"/>
      <c r="AW24" s="228"/>
      <c r="AX24" s="228"/>
      <c r="AY24" s="228"/>
      <c r="AZ24" s="228"/>
      <c r="BA24" s="228"/>
      <c r="BB24" s="228"/>
      <c r="BC24" s="228"/>
      <c r="BD24" s="228"/>
      <c r="BE24" s="228"/>
      <c r="BF24" s="228"/>
      <c r="BG24" s="228"/>
      <c r="BH24" s="228"/>
      <c r="BI24" s="228"/>
      <c r="BJ24" s="228"/>
      <c r="BK24" s="228"/>
      <c r="BL24" s="228"/>
      <c r="BM24" s="228"/>
      <c r="BN24" s="228"/>
      <c r="BO24" s="228"/>
      <c r="BP24" s="228"/>
      <c r="BQ24" s="228"/>
      <c r="BR24" s="228"/>
      <c r="BS24" s="228"/>
      <c r="BT24" s="236"/>
      <c r="BU24" s="34"/>
    </row>
    <row r="25" spans="1:75" ht="12" customHeight="1" x14ac:dyDescent="0.4">
      <c r="A25" s="200"/>
      <c r="B25" s="158"/>
      <c r="C25" s="159"/>
      <c r="D25" s="12"/>
      <c r="E25" s="168" t="s">
        <v>47</v>
      </c>
      <c r="F25" s="168"/>
      <c r="G25" s="168"/>
      <c r="H25" s="168"/>
      <c r="I25" s="234"/>
      <c r="J25" s="234"/>
      <c r="K25" s="234"/>
      <c r="L25" s="234"/>
      <c r="M25" s="234"/>
      <c r="N25" s="234"/>
      <c r="O25" s="234"/>
      <c r="P25" s="234"/>
      <c r="Q25" s="186" t="s">
        <v>288</v>
      </c>
      <c r="R25" s="186"/>
      <c r="S25" s="186"/>
      <c r="T25" s="186"/>
      <c r="U25" s="152"/>
      <c r="V25" s="152"/>
      <c r="W25" s="152"/>
      <c r="X25" s="152"/>
      <c r="Y25" s="152"/>
      <c r="Z25" s="152"/>
      <c r="AA25" s="152"/>
      <c r="AB25" s="152"/>
      <c r="AC25" s="152"/>
      <c r="AD25" s="152"/>
      <c r="AE25" s="152"/>
      <c r="AF25" s="152"/>
      <c r="AG25" s="152"/>
      <c r="AH25" s="168"/>
      <c r="AI25" s="168"/>
      <c r="AJ25" s="168"/>
      <c r="AK25" s="218"/>
      <c r="AL25" s="35"/>
      <c r="AM25" s="279"/>
      <c r="AN25" s="280"/>
      <c r="AO25" s="141" t="str">
        <f>IF($BW$18=TRUE,"屋根①","")</f>
        <v/>
      </c>
      <c r="AP25" s="141"/>
      <c r="AQ25" s="141"/>
      <c r="AR25" s="141" t="str">
        <f>IF($BW$18=TRUE,"【屋根葺き材】","")</f>
        <v/>
      </c>
      <c r="AS25" s="141"/>
      <c r="AT25" s="141"/>
      <c r="AU25" s="141"/>
      <c r="AV25" s="141"/>
      <c r="AW25" s="94"/>
      <c r="AX25" s="94"/>
      <c r="AY25" s="94"/>
      <c r="AZ25" s="94"/>
      <c r="BA25" s="94"/>
      <c r="BB25" s="94"/>
      <c r="BC25" s="94"/>
      <c r="BD25" s="94"/>
      <c r="BE25" s="94"/>
      <c r="BF25" s="94"/>
      <c r="BG25" s="94"/>
      <c r="BH25" s="94"/>
      <c r="BI25" s="94"/>
      <c r="BJ25" s="94"/>
      <c r="BK25" s="36" t="str">
        <f>IF($BW$18=TRUE,"（","")</f>
        <v/>
      </c>
      <c r="BL25" s="170"/>
      <c r="BM25" s="170"/>
      <c r="BN25" s="170"/>
      <c r="BO25" s="170"/>
      <c r="BP25" s="170"/>
      <c r="BQ25" s="170"/>
      <c r="BR25" s="170"/>
      <c r="BS25" s="170"/>
      <c r="BT25" s="37" t="str">
        <f>IF($BW$18=TRUE,"）","")</f>
        <v/>
      </c>
      <c r="BU25" s="34"/>
    </row>
    <row r="26" spans="1:75" ht="12" customHeight="1" x14ac:dyDescent="0.4">
      <c r="A26" s="201"/>
      <c r="B26" s="160"/>
      <c r="C26" s="161"/>
      <c r="D26" s="13"/>
      <c r="E26" s="162" t="s">
        <v>48</v>
      </c>
      <c r="F26" s="162"/>
      <c r="G26" s="162"/>
      <c r="H26" s="162"/>
      <c r="I26" s="219"/>
      <c r="J26" s="219"/>
      <c r="K26" s="219"/>
      <c r="L26" s="130" t="s">
        <v>60</v>
      </c>
      <c r="M26" s="130"/>
      <c r="N26" s="223" t="s">
        <v>88</v>
      </c>
      <c r="O26" s="223"/>
      <c r="P26" s="223"/>
      <c r="Q26" s="217" t="s">
        <v>289</v>
      </c>
      <c r="R26" s="217"/>
      <c r="S26" s="217"/>
      <c r="T26" s="217"/>
      <c r="U26" s="151"/>
      <c r="V26" s="151"/>
      <c r="W26" s="151"/>
      <c r="X26" s="151"/>
      <c r="Y26" s="151"/>
      <c r="Z26" s="151"/>
      <c r="AA26" s="151"/>
      <c r="AB26" s="151"/>
      <c r="AC26" s="151"/>
      <c r="AD26" s="151"/>
      <c r="AE26" s="151"/>
      <c r="AF26" s="151"/>
      <c r="AG26" s="151"/>
      <c r="AH26" s="162"/>
      <c r="AI26" s="162"/>
      <c r="AJ26" s="162"/>
      <c r="AK26" s="209"/>
      <c r="AL26" s="35"/>
      <c r="AM26" s="154"/>
      <c r="AN26" s="155"/>
      <c r="AO26" s="82"/>
      <c r="AP26" s="82"/>
      <c r="AQ26" s="82"/>
      <c r="AR26" s="82" t="str">
        <f>IF($BW$18=TRUE,"【屋内側・直下の天井】","")</f>
        <v/>
      </c>
      <c r="AS26" s="82"/>
      <c r="AT26" s="82"/>
      <c r="AU26" s="82"/>
      <c r="AV26" s="82"/>
      <c r="AW26" s="82"/>
      <c r="AX26" s="82"/>
      <c r="AY26" s="88"/>
      <c r="AZ26" s="88"/>
      <c r="BA26" s="88"/>
      <c r="BB26" s="88"/>
      <c r="BC26" s="88"/>
      <c r="BD26" s="88"/>
      <c r="BE26" s="88"/>
      <c r="BF26" s="88"/>
      <c r="BG26" s="88"/>
      <c r="BH26" s="88"/>
      <c r="BI26" s="88"/>
      <c r="BJ26" s="88"/>
      <c r="BK26" s="61" t="str">
        <f>IF($BW$18=TRUE,"（","")</f>
        <v/>
      </c>
      <c r="BL26" s="80"/>
      <c r="BM26" s="80"/>
      <c r="BN26" s="80"/>
      <c r="BO26" s="80"/>
      <c r="BP26" s="80"/>
      <c r="BQ26" s="80"/>
      <c r="BR26" s="80"/>
      <c r="BS26" s="80"/>
      <c r="BT26" s="34" t="str">
        <f>IF($BW$18=TRUE,"）","")</f>
        <v/>
      </c>
      <c r="BU26" s="34"/>
    </row>
    <row r="27" spans="1:75" ht="12" customHeight="1" x14ac:dyDescent="0.4">
      <c r="A27" s="175" t="s">
        <v>44</v>
      </c>
      <c r="B27" s="176"/>
      <c r="C27" s="195"/>
      <c r="D27" s="214" t="s">
        <v>23</v>
      </c>
      <c r="E27" s="214"/>
      <c r="F27" s="214"/>
      <c r="G27" s="214"/>
      <c r="H27" s="198"/>
      <c r="I27" s="215"/>
      <c r="J27" s="216"/>
      <c r="K27" s="216"/>
      <c r="L27" s="216"/>
      <c r="M27" s="216"/>
      <c r="N27" s="216"/>
      <c r="O27" s="216"/>
      <c r="P27" s="216"/>
      <c r="Q27" s="216"/>
      <c r="R27" s="216"/>
      <c r="S27" s="216"/>
      <c r="T27" s="216"/>
      <c r="U27" s="216"/>
      <c r="V27" s="216"/>
      <c r="W27" s="193"/>
      <c r="X27" s="193"/>
      <c r="Y27" s="193"/>
      <c r="Z27" s="193"/>
      <c r="AA27" s="193"/>
      <c r="AB27" s="193"/>
      <c r="AC27" s="193"/>
      <c r="AD27" s="193"/>
      <c r="AE27" s="193"/>
      <c r="AF27" s="193"/>
      <c r="AG27" s="193"/>
      <c r="AH27" s="193"/>
      <c r="AI27" s="193"/>
      <c r="AJ27" s="193"/>
      <c r="AK27" s="222"/>
      <c r="AL27" s="35"/>
      <c r="AM27" s="154"/>
      <c r="AN27" s="155"/>
      <c r="AO27" s="82" t="str">
        <f>IF($BW$18=TRUE,"屋根➁","")</f>
        <v/>
      </c>
      <c r="AP27" s="82"/>
      <c r="AQ27" s="82"/>
      <c r="AR27" s="82" t="str">
        <f>IF($BW$18=TRUE,"【屋根葺き材】","")</f>
        <v/>
      </c>
      <c r="AS27" s="82"/>
      <c r="AT27" s="82"/>
      <c r="AU27" s="82"/>
      <c r="AV27" s="82"/>
      <c r="AW27" s="88"/>
      <c r="AX27" s="88"/>
      <c r="AY27" s="88"/>
      <c r="AZ27" s="88"/>
      <c r="BA27" s="88"/>
      <c r="BB27" s="88"/>
      <c r="BC27" s="88"/>
      <c r="BD27" s="88"/>
      <c r="BE27" s="88"/>
      <c r="BF27" s="88"/>
      <c r="BG27" s="88"/>
      <c r="BH27" s="88"/>
      <c r="BI27" s="88"/>
      <c r="BJ27" s="88"/>
      <c r="BK27" s="61" t="str">
        <f t="shared" ref="BK27:BK40" si="0">IF($BW$18=TRUE,"（","")</f>
        <v/>
      </c>
      <c r="BL27" s="80"/>
      <c r="BM27" s="80"/>
      <c r="BN27" s="80"/>
      <c r="BO27" s="80"/>
      <c r="BP27" s="80"/>
      <c r="BQ27" s="80"/>
      <c r="BR27" s="80"/>
      <c r="BS27" s="80"/>
      <c r="BT27" s="34" t="str">
        <f t="shared" ref="BT27:BT40" si="1">IF($BW$18=TRUE,"）","")</f>
        <v/>
      </c>
      <c r="BU27" s="34"/>
    </row>
    <row r="28" spans="1:75" ht="12" customHeight="1" x14ac:dyDescent="0.4">
      <c r="A28" s="196" t="s">
        <v>22</v>
      </c>
      <c r="B28" s="197"/>
      <c r="C28" s="210"/>
      <c r="D28" s="174" t="s">
        <v>24</v>
      </c>
      <c r="E28" s="174"/>
      <c r="F28" s="174"/>
      <c r="G28" s="174"/>
      <c r="H28" s="199"/>
      <c r="I28" s="215"/>
      <c r="J28" s="216"/>
      <c r="K28" s="216"/>
      <c r="L28" s="216"/>
      <c r="M28" s="216"/>
      <c r="N28" s="216"/>
      <c r="O28" s="216"/>
      <c r="P28" s="216"/>
      <c r="Q28" s="216"/>
      <c r="R28" s="216"/>
      <c r="S28" s="216"/>
      <c r="T28" s="216"/>
      <c r="U28" s="216"/>
      <c r="V28" s="216"/>
      <c r="W28" s="193"/>
      <c r="X28" s="193"/>
      <c r="Y28" s="193"/>
      <c r="Z28" s="193"/>
      <c r="AA28" s="193"/>
      <c r="AB28" s="193"/>
      <c r="AC28" s="193"/>
      <c r="AD28" s="193"/>
      <c r="AE28" s="193"/>
      <c r="AF28" s="193"/>
      <c r="AG28" s="193"/>
      <c r="AH28" s="193"/>
      <c r="AI28" s="193"/>
      <c r="AJ28" s="193"/>
      <c r="AK28" s="222"/>
      <c r="AL28" s="35"/>
      <c r="AM28" s="154"/>
      <c r="AN28" s="155"/>
      <c r="AO28" s="82"/>
      <c r="AP28" s="82"/>
      <c r="AQ28" s="82"/>
      <c r="AR28" s="82" t="str">
        <f>IF($BW$18=TRUE,"【屋内側・直下の天井】","")</f>
        <v/>
      </c>
      <c r="AS28" s="82"/>
      <c r="AT28" s="82"/>
      <c r="AU28" s="82"/>
      <c r="AV28" s="82"/>
      <c r="AW28" s="82"/>
      <c r="AX28" s="82"/>
      <c r="AY28" s="88"/>
      <c r="AZ28" s="88"/>
      <c r="BA28" s="88"/>
      <c r="BB28" s="88"/>
      <c r="BC28" s="88"/>
      <c r="BD28" s="88"/>
      <c r="BE28" s="88"/>
      <c r="BF28" s="88"/>
      <c r="BG28" s="88"/>
      <c r="BH28" s="88"/>
      <c r="BI28" s="88"/>
      <c r="BJ28" s="88"/>
      <c r="BK28" s="61" t="str">
        <f t="shared" si="0"/>
        <v/>
      </c>
      <c r="BL28" s="80"/>
      <c r="BM28" s="80"/>
      <c r="BN28" s="80"/>
      <c r="BO28" s="80"/>
      <c r="BP28" s="80"/>
      <c r="BQ28" s="80"/>
      <c r="BR28" s="80"/>
      <c r="BS28" s="80"/>
      <c r="BT28" s="34" t="str">
        <f t="shared" si="1"/>
        <v/>
      </c>
      <c r="BU28" s="34"/>
    </row>
    <row r="29" spans="1:75" ht="12" customHeight="1" x14ac:dyDescent="0.4">
      <c r="A29" s="175" t="s">
        <v>25</v>
      </c>
      <c r="B29" s="176"/>
      <c r="C29" s="195"/>
      <c r="D29" s="148" t="s">
        <v>85</v>
      </c>
      <c r="E29" s="149"/>
      <c r="F29" s="149"/>
      <c r="G29" s="150"/>
      <c r="H29" s="190"/>
      <c r="I29" s="152"/>
      <c r="J29" s="152"/>
      <c r="K29" s="152"/>
      <c r="L29" s="152"/>
      <c r="M29" s="152"/>
      <c r="N29" s="152"/>
      <c r="O29" s="152"/>
      <c r="P29" s="152"/>
      <c r="Q29" s="149"/>
      <c r="R29" s="149"/>
      <c r="S29" s="149"/>
      <c r="T29" s="149"/>
      <c r="U29" s="149"/>
      <c r="V29" s="149"/>
      <c r="W29" s="149"/>
      <c r="X29" s="149"/>
      <c r="Y29" s="149"/>
      <c r="Z29" s="149"/>
      <c r="AA29" s="149"/>
      <c r="AB29" s="149"/>
      <c r="AC29" s="149"/>
      <c r="AD29" s="149"/>
      <c r="AE29" s="149"/>
      <c r="AF29" s="149"/>
      <c r="AG29" s="149"/>
      <c r="AH29" s="149"/>
      <c r="AI29" s="149"/>
      <c r="AJ29" s="149"/>
      <c r="AK29" s="150"/>
      <c r="AL29" s="35"/>
      <c r="AM29" s="154"/>
      <c r="AN29" s="155"/>
      <c r="AO29" s="82" t="str">
        <f>IF($BW$18=TRUE,"外壁","")</f>
        <v/>
      </c>
      <c r="AP29" s="82"/>
      <c r="AQ29" s="82"/>
      <c r="AR29" s="82" t="str">
        <f>IF($BW$18=TRUE,"【屋外側】","")</f>
        <v/>
      </c>
      <c r="AS29" s="82"/>
      <c r="AT29" s="82"/>
      <c r="AU29" s="88"/>
      <c r="AV29" s="88"/>
      <c r="AW29" s="88"/>
      <c r="AX29" s="88"/>
      <c r="AY29" s="88"/>
      <c r="AZ29" s="88"/>
      <c r="BA29" s="88"/>
      <c r="BB29" s="88"/>
      <c r="BC29" s="88"/>
      <c r="BD29" s="88"/>
      <c r="BE29" s="88"/>
      <c r="BF29" s="88"/>
      <c r="BG29" s="88"/>
      <c r="BH29" s="88"/>
      <c r="BI29" s="88"/>
      <c r="BJ29" s="88"/>
      <c r="BK29" s="61" t="str">
        <f t="shared" si="0"/>
        <v/>
      </c>
      <c r="BL29" s="80"/>
      <c r="BM29" s="80"/>
      <c r="BN29" s="80"/>
      <c r="BO29" s="80"/>
      <c r="BP29" s="80"/>
      <c r="BQ29" s="80"/>
      <c r="BR29" s="80"/>
      <c r="BS29" s="80"/>
      <c r="BT29" s="34" t="str">
        <f t="shared" si="1"/>
        <v/>
      </c>
      <c r="BU29" s="34"/>
    </row>
    <row r="30" spans="1:75" ht="12" customHeight="1" x14ac:dyDescent="0.4">
      <c r="A30" s="196" t="s">
        <v>26</v>
      </c>
      <c r="B30" s="197"/>
      <c r="C30" s="210"/>
      <c r="D30" s="198"/>
      <c r="E30" s="162"/>
      <c r="F30" s="162"/>
      <c r="G30" s="209"/>
      <c r="H30" s="202"/>
      <c r="I30" s="151"/>
      <c r="J30" s="151"/>
      <c r="K30" s="151"/>
      <c r="L30" s="151"/>
      <c r="M30" s="151"/>
      <c r="N30" s="151"/>
      <c r="O30" s="151"/>
      <c r="P30" s="151"/>
      <c r="Q30" s="162"/>
      <c r="R30" s="162"/>
      <c r="S30" s="162"/>
      <c r="T30" s="162"/>
      <c r="U30" s="162"/>
      <c r="V30" s="162"/>
      <c r="W30" s="162"/>
      <c r="X30" s="162"/>
      <c r="Y30" s="162"/>
      <c r="Z30" s="162"/>
      <c r="AA30" s="162"/>
      <c r="AB30" s="162"/>
      <c r="AC30" s="162"/>
      <c r="AD30" s="162"/>
      <c r="AE30" s="162"/>
      <c r="AF30" s="162"/>
      <c r="AG30" s="162"/>
      <c r="AH30" s="162"/>
      <c r="AI30" s="162"/>
      <c r="AJ30" s="162"/>
      <c r="AK30" s="209"/>
      <c r="AL30" s="35"/>
      <c r="AM30" s="154"/>
      <c r="AN30" s="155"/>
      <c r="AO30" s="82"/>
      <c r="AP30" s="82"/>
      <c r="AQ30" s="82"/>
      <c r="AR30" s="82" t="str">
        <f>IF($BW$18=TRUE,"【屋内側】","")</f>
        <v/>
      </c>
      <c r="AS30" s="82"/>
      <c r="AT30" s="82"/>
      <c r="AU30" s="88"/>
      <c r="AV30" s="88"/>
      <c r="AW30" s="88"/>
      <c r="AX30" s="88"/>
      <c r="AY30" s="88"/>
      <c r="AZ30" s="88"/>
      <c r="BA30" s="88"/>
      <c r="BB30" s="88"/>
      <c r="BC30" s="88"/>
      <c r="BD30" s="88"/>
      <c r="BE30" s="88"/>
      <c r="BF30" s="88"/>
      <c r="BG30" s="88"/>
      <c r="BH30" s="88"/>
      <c r="BI30" s="88"/>
      <c r="BJ30" s="88"/>
      <c r="BK30" s="61" t="str">
        <f t="shared" si="0"/>
        <v/>
      </c>
      <c r="BL30" s="80"/>
      <c r="BM30" s="80"/>
      <c r="BN30" s="80"/>
      <c r="BO30" s="80"/>
      <c r="BP30" s="80"/>
      <c r="BQ30" s="80"/>
      <c r="BR30" s="80"/>
      <c r="BS30" s="80"/>
      <c r="BT30" s="34" t="str">
        <f t="shared" si="1"/>
        <v/>
      </c>
      <c r="BU30" s="34"/>
    </row>
    <row r="31" spans="1:75" ht="12" customHeight="1" x14ac:dyDescent="0.4">
      <c r="A31" s="177" t="s">
        <v>93</v>
      </c>
      <c r="B31" s="178"/>
      <c r="C31" s="179"/>
      <c r="D31" s="148" t="s">
        <v>51</v>
      </c>
      <c r="E31" s="149"/>
      <c r="F31" s="149"/>
      <c r="G31" s="149"/>
      <c r="H31" s="40"/>
      <c r="I31" s="20" t="s">
        <v>89</v>
      </c>
      <c r="J31" s="193" t="s">
        <v>80</v>
      </c>
      <c r="K31" s="193"/>
      <c r="L31" s="7"/>
      <c r="M31" s="20" t="s">
        <v>89</v>
      </c>
      <c r="N31" s="193" t="s">
        <v>291</v>
      </c>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222"/>
      <c r="AL31" s="35"/>
      <c r="AM31" s="154"/>
      <c r="AN31" s="155"/>
      <c r="AO31" s="82" t="str">
        <f>IF($BW$18=TRUE,"間仕切壁","")</f>
        <v/>
      </c>
      <c r="AP31" s="82"/>
      <c r="AQ31" s="82"/>
      <c r="AR31" s="88"/>
      <c r="AS31" s="88"/>
      <c r="AT31" s="88"/>
      <c r="AU31" s="88"/>
      <c r="AV31" s="88"/>
      <c r="AW31" s="88"/>
      <c r="AX31" s="88"/>
      <c r="AY31" s="88"/>
      <c r="AZ31" s="88"/>
      <c r="BA31" s="88"/>
      <c r="BB31" s="88"/>
      <c r="BC31" s="88"/>
      <c r="BD31" s="88"/>
      <c r="BE31" s="88"/>
      <c r="BF31" s="88"/>
      <c r="BG31" s="88"/>
      <c r="BH31" s="88"/>
      <c r="BI31" s="88"/>
      <c r="BJ31" s="88"/>
      <c r="BK31" s="61" t="str">
        <f t="shared" si="0"/>
        <v/>
      </c>
      <c r="BL31" s="80"/>
      <c r="BM31" s="80"/>
      <c r="BN31" s="80"/>
      <c r="BO31" s="80"/>
      <c r="BP31" s="80"/>
      <c r="BQ31" s="80"/>
      <c r="BR31" s="80"/>
      <c r="BS31" s="80"/>
      <c r="BT31" s="34" t="str">
        <f t="shared" si="1"/>
        <v/>
      </c>
      <c r="BU31" s="34"/>
    </row>
    <row r="32" spans="1:75" ht="12" customHeight="1" x14ac:dyDescent="0.4">
      <c r="A32" s="175" t="s">
        <v>27</v>
      </c>
      <c r="B32" s="176"/>
      <c r="C32" s="176"/>
      <c r="D32" s="128" t="s">
        <v>29</v>
      </c>
      <c r="E32" s="129"/>
      <c r="F32" s="129"/>
      <c r="G32" s="129"/>
      <c r="H32" s="129"/>
      <c r="I32" s="129"/>
      <c r="J32" s="129"/>
      <c r="K32" s="129"/>
      <c r="L32" s="129"/>
      <c r="M32" s="129"/>
      <c r="N32" s="129"/>
      <c r="O32" s="129"/>
      <c r="P32" s="129"/>
      <c r="Q32" s="129"/>
      <c r="R32" s="129"/>
      <c r="S32" s="129"/>
      <c r="T32" s="221"/>
      <c r="U32" s="220" t="s">
        <v>30</v>
      </c>
      <c r="V32" s="129"/>
      <c r="W32" s="129"/>
      <c r="X32" s="129"/>
      <c r="Y32" s="129"/>
      <c r="Z32" s="129"/>
      <c r="AA32" s="129"/>
      <c r="AB32" s="129"/>
      <c r="AC32" s="129"/>
      <c r="AD32" s="129"/>
      <c r="AE32" s="129"/>
      <c r="AF32" s="129"/>
      <c r="AG32" s="129"/>
      <c r="AH32" s="129"/>
      <c r="AI32" s="129"/>
      <c r="AJ32" s="129"/>
      <c r="AK32" s="183"/>
      <c r="AL32" s="35"/>
      <c r="AM32" s="154" t="str">
        <f>IF($BW$18=TRUE,"準耐火構造リスト","")</f>
        <v/>
      </c>
      <c r="AN32" s="155"/>
      <c r="AO32" s="82" t="str">
        <f>IF($BW$18=TRUE,"柱","")</f>
        <v/>
      </c>
      <c r="AP32" s="82"/>
      <c r="AQ32" s="82"/>
      <c r="AR32" s="88"/>
      <c r="AS32" s="88"/>
      <c r="AT32" s="88"/>
      <c r="AU32" s="88"/>
      <c r="AV32" s="88"/>
      <c r="AW32" s="88"/>
      <c r="AX32" s="88"/>
      <c r="AY32" s="88"/>
      <c r="AZ32" s="88"/>
      <c r="BA32" s="88"/>
      <c r="BB32" s="88"/>
      <c r="BC32" s="88"/>
      <c r="BD32" s="88"/>
      <c r="BE32" s="88"/>
      <c r="BF32" s="88"/>
      <c r="BG32" s="88"/>
      <c r="BH32" s="88"/>
      <c r="BI32" s="88"/>
      <c r="BJ32" s="88"/>
      <c r="BK32" s="61" t="str">
        <f t="shared" si="0"/>
        <v/>
      </c>
      <c r="BL32" s="80"/>
      <c r="BM32" s="80"/>
      <c r="BN32" s="80"/>
      <c r="BO32" s="80"/>
      <c r="BP32" s="80"/>
      <c r="BQ32" s="80"/>
      <c r="BR32" s="80"/>
      <c r="BS32" s="80"/>
      <c r="BT32" s="34" t="str">
        <f t="shared" si="1"/>
        <v/>
      </c>
      <c r="BU32" s="34"/>
    </row>
    <row r="33" spans="1:73" ht="12" customHeight="1" x14ac:dyDescent="0.4">
      <c r="A33" s="171" t="s">
        <v>28</v>
      </c>
      <c r="B33" s="172"/>
      <c r="C33" s="172"/>
      <c r="D33" s="233"/>
      <c r="E33" s="152"/>
      <c r="F33" s="152"/>
      <c r="G33" s="152"/>
      <c r="H33" s="152"/>
      <c r="I33" s="152"/>
      <c r="J33" s="152"/>
      <c r="K33" s="152"/>
      <c r="L33" s="152"/>
      <c r="M33" s="152"/>
      <c r="N33" s="152"/>
      <c r="O33" s="152"/>
      <c r="P33" s="152"/>
      <c r="Q33" s="152"/>
      <c r="R33" s="152"/>
      <c r="S33" s="152"/>
      <c r="T33" s="10"/>
      <c r="U33" s="152"/>
      <c r="V33" s="152"/>
      <c r="W33" s="152"/>
      <c r="X33" s="152"/>
      <c r="Y33" s="152"/>
      <c r="Z33" s="152"/>
      <c r="AA33" s="152"/>
      <c r="AB33" s="152"/>
      <c r="AC33" s="152"/>
      <c r="AD33" s="152"/>
      <c r="AE33" s="152"/>
      <c r="AF33" s="152"/>
      <c r="AG33" s="152"/>
      <c r="AH33" s="152"/>
      <c r="AI33" s="152"/>
      <c r="AJ33" s="152"/>
      <c r="AK33" s="6"/>
      <c r="AL33" s="35"/>
      <c r="AM33" s="154" t="str">
        <f>IF($BW$18=TRUE,"（平12告示第1358号）","")</f>
        <v/>
      </c>
      <c r="AN33" s="155"/>
      <c r="AO33" s="82" t="str">
        <f>IF($BW$18=TRUE,"床","")</f>
        <v/>
      </c>
      <c r="AP33" s="82"/>
      <c r="AQ33" s="82"/>
      <c r="AR33" s="82" t="str">
        <f>IF($BW$18=TRUE,"【表側】","")</f>
        <v/>
      </c>
      <c r="AS33" s="82"/>
      <c r="AT33" s="82"/>
      <c r="AU33" s="88"/>
      <c r="AV33" s="88"/>
      <c r="AW33" s="88"/>
      <c r="AX33" s="88"/>
      <c r="AY33" s="88"/>
      <c r="AZ33" s="88"/>
      <c r="BA33" s="88"/>
      <c r="BB33" s="88"/>
      <c r="BC33" s="88"/>
      <c r="BD33" s="88"/>
      <c r="BE33" s="88"/>
      <c r="BF33" s="88"/>
      <c r="BG33" s="88"/>
      <c r="BH33" s="88"/>
      <c r="BI33" s="88"/>
      <c r="BJ33" s="88"/>
      <c r="BK33" s="61" t="str">
        <f t="shared" si="0"/>
        <v/>
      </c>
      <c r="BL33" s="80"/>
      <c r="BM33" s="80"/>
      <c r="BN33" s="80"/>
      <c r="BO33" s="80"/>
      <c r="BP33" s="80"/>
      <c r="BQ33" s="80"/>
      <c r="BR33" s="80"/>
      <c r="BS33" s="80"/>
      <c r="BT33" s="34" t="str">
        <f t="shared" si="1"/>
        <v/>
      </c>
      <c r="BU33" s="34"/>
    </row>
    <row r="34" spans="1:73" ht="12" customHeight="1" x14ac:dyDescent="0.4">
      <c r="A34" s="200"/>
      <c r="B34" s="158"/>
      <c r="C34" s="159"/>
      <c r="D34" s="185" t="s">
        <v>287</v>
      </c>
      <c r="E34" s="186"/>
      <c r="F34" s="186"/>
      <c r="G34" s="152"/>
      <c r="H34" s="152"/>
      <c r="I34" s="152"/>
      <c r="J34" s="152"/>
      <c r="K34" s="152"/>
      <c r="L34" s="152"/>
      <c r="M34" s="152"/>
      <c r="N34" s="152"/>
      <c r="O34" s="65" t="s">
        <v>52</v>
      </c>
      <c r="P34" s="152"/>
      <c r="Q34" s="152"/>
      <c r="R34" s="152"/>
      <c r="S34" s="152"/>
      <c r="T34" s="23" t="s">
        <v>50</v>
      </c>
      <c r="U34" s="186" t="s">
        <v>287</v>
      </c>
      <c r="V34" s="186"/>
      <c r="W34" s="186"/>
      <c r="X34" s="152"/>
      <c r="Y34" s="152"/>
      <c r="Z34" s="152"/>
      <c r="AA34" s="152"/>
      <c r="AB34" s="152"/>
      <c r="AC34" s="152"/>
      <c r="AD34" s="152"/>
      <c r="AE34" s="152"/>
      <c r="AF34" s="65" t="s">
        <v>52</v>
      </c>
      <c r="AG34" s="152"/>
      <c r="AH34" s="152"/>
      <c r="AI34" s="152"/>
      <c r="AJ34" s="152"/>
      <c r="AK34" s="24" t="s">
        <v>50</v>
      </c>
      <c r="AL34" s="35"/>
      <c r="AM34" s="154"/>
      <c r="AN34" s="155"/>
      <c r="AO34" s="82"/>
      <c r="AP34" s="82"/>
      <c r="AQ34" s="82"/>
      <c r="AR34" s="82" t="str">
        <f>IF($BW$18=TRUE,"【裏側】","")</f>
        <v/>
      </c>
      <c r="AS34" s="82"/>
      <c r="AT34" s="82"/>
      <c r="AU34" s="88"/>
      <c r="AV34" s="88"/>
      <c r="AW34" s="88"/>
      <c r="AX34" s="88"/>
      <c r="AY34" s="88"/>
      <c r="AZ34" s="88"/>
      <c r="BA34" s="88"/>
      <c r="BB34" s="88"/>
      <c r="BC34" s="88"/>
      <c r="BD34" s="88"/>
      <c r="BE34" s="88"/>
      <c r="BF34" s="88"/>
      <c r="BG34" s="88"/>
      <c r="BH34" s="88"/>
      <c r="BI34" s="88"/>
      <c r="BJ34" s="88"/>
      <c r="BK34" s="61" t="str">
        <f t="shared" si="0"/>
        <v/>
      </c>
      <c r="BL34" s="80"/>
      <c r="BM34" s="80"/>
      <c r="BN34" s="80"/>
      <c r="BO34" s="80"/>
      <c r="BP34" s="80"/>
      <c r="BQ34" s="80"/>
      <c r="BR34" s="80"/>
      <c r="BS34" s="80"/>
      <c r="BT34" s="34" t="str">
        <f t="shared" si="1"/>
        <v/>
      </c>
      <c r="BU34" s="34"/>
    </row>
    <row r="35" spans="1:73" ht="12" customHeight="1" x14ac:dyDescent="0.4">
      <c r="A35" s="200"/>
      <c r="B35" s="158"/>
      <c r="C35" s="159"/>
      <c r="D35" s="185" t="s">
        <v>286</v>
      </c>
      <c r="E35" s="186"/>
      <c r="F35" s="186"/>
      <c r="G35" s="152"/>
      <c r="H35" s="152"/>
      <c r="I35" s="152"/>
      <c r="J35" s="152"/>
      <c r="K35" s="152"/>
      <c r="L35" s="152"/>
      <c r="M35" s="152"/>
      <c r="N35" s="152"/>
      <c r="O35" s="65" t="s">
        <v>52</v>
      </c>
      <c r="P35" s="152"/>
      <c r="Q35" s="152"/>
      <c r="R35" s="152"/>
      <c r="S35" s="152"/>
      <c r="T35" s="23" t="s">
        <v>50</v>
      </c>
      <c r="U35" s="186" t="s">
        <v>286</v>
      </c>
      <c r="V35" s="186"/>
      <c r="W35" s="186"/>
      <c r="X35" s="152"/>
      <c r="Y35" s="152"/>
      <c r="Z35" s="152"/>
      <c r="AA35" s="152"/>
      <c r="AB35" s="152"/>
      <c r="AC35" s="152"/>
      <c r="AD35" s="152"/>
      <c r="AE35" s="152"/>
      <c r="AF35" s="65" t="s">
        <v>52</v>
      </c>
      <c r="AG35" s="152"/>
      <c r="AH35" s="152"/>
      <c r="AI35" s="152"/>
      <c r="AJ35" s="152"/>
      <c r="AK35" s="24" t="s">
        <v>50</v>
      </c>
      <c r="AL35" s="35"/>
      <c r="AM35" s="154"/>
      <c r="AN35" s="155"/>
      <c r="AO35" s="82" t="str">
        <f>IF($BW$18=TRUE,"梁","")</f>
        <v/>
      </c>
      <c r="AP35" s="82"/>
      <c r="AQ35" s="82"/>
      <c r="AR35" s="88"/>
      <c r="AS35" s="88"/>
      <c r="AT35" s="88"/>
      <c r="AU35" s="88"/>
      <c r="AV35" s="88"/>
      <c r="AW35" s="88"/>
      <c r="AX35" s="88"/>
      <c r="AY35" s="88"/>
      <c r="AZ35" s="88"/>
      <c r="BA35" s="88"/>
      <c r="BB35" s="88"/>
      <c r="BC35" s="88"/>
      <c r="BD35" s="88"/>
      <c r="BE35" s="88"/>
      <c r="BF35" s="88"/>
      <c r="BG35" s="88"/>
      <c r="BH35" s="88"/>
      <c r="BI35" s="88"/>
      <c r="BJ35" s="88"/>
      <c r="BK35" s="61" t="str">
        <f t="shared" si="0"/>
        <v/>
      </c>
      <c r="BL35" s="80"/>
      <c r="BM35" s="80"/>
      <c r="BN35" s="80"/>
      <c r="BO35" s="80"/>
      <c r="BP35" s="80"/>
      <c r="BQ35" s="80"/>
      <c r="BR35" s="80"/>
      <c r="BS35" s="80"/>
      <c r="BT35" s="34" t="str">
        <f t="shared" si="1"/>
        <v/>
      </c>
      <c r="BU35" s="34"/>
    </row>
    <row r="36" spans="1:73" ht="12" customHeight="1" x14ac:dyDescent="0.4">
      <c r="A36" s="201"/>
      <c r="B36" s="160"/>
      <c r="C36" s="161"/>
      <c r="D36" s="237" t="s">
        <v>31</v>
      </c>
      <c r="E36" s="217"/>
      <c r="F36" s="217"/>
      <c r="G36" s="151"/>
      <c r="H36" s="151"/>
      <c r="I36" s="151"/>
      <c r="J36" s="151"/>
      <c r="K36" s="151"/>
      <c r="L36" s="151"/>
      <c r="M36" s="151"/>
      <c r="N36" s="151"/>
      <c r="O36" s="9" t="s">
        <v>52</v>
      </c>
      <c r="P36" s="151"/>
      <c r="Q36" s="151"/>
      <c r="R36" s="151"/>
      <c r="S36" s="151"/>
      <c r="T36" s="11" t="s">
        <v>50</v>
      </c>
      <c r="U36" s="217" t="s">
        <v>31</v>
      </c>
      <c r="V36" s="217"/>
      <c r="W36" s="217"/>
      <c r="X36" s="151"/>
      <c r="Y36" s="151"/>
      <c r="Z36" s="151"/>
      <c r="AA36" s="151"/>
      <c r="AB36" s="151"/>
      <c r="AC36" s="151"/>
      <c r="AD36" s="151"/>
      <c r="AE36" s="151"/>
      <c r="AF36" s="9" t="s">
        <v>52</v>
      </c>
      <c r="AG36" s="151"/>
      <c r="AH36" s="151"/>
      <c r="AI36" s="151"/>
      <c r="AJ36" s="151"/>
      <c r="AK36" s="16" t="s">
        <v>50</v>
      </c>
      <c r="AL36" s="35"/>
      <c r="AM36" s="154"/>
      <c r="AN36" s="155"/>
      <c r="AO36" s="82" t="str">
        <f>IF($BW$18=TRUE,"軒裏","")</f>
        <v/>
      </c>
      <c r="AP36" s="82"/>
      <c r="AQ36" s="82"/>
      <c r="AR36" s="88"/>
      <c r="AS36" s="88"/>
      <c r="AT36" s="88"/>
      <c r="AU36" s="88"/>
      <c r="AV36" s="88"/>
      <c r="AW36" s="88"/>
      <c r="AX36" s="88"/>
      <c r="AY36" s="88"/>
      <c r="AZ36" s="88"/>
      <c r="BA36" s="88"/>
      <c r="BB36" s="88"/>
      <c r="BC36" s="88"/>
      <c r="BD36" s="88"/>
      <c r="BE36" s="88"/>
      <c r="BF36" s="88"/>
      <c r="BG36" s="88"/>
      <c r="BH36" s="88"/>
      <c r="BI36" s="88"/>
      <c r="BJ36" s="88"/>
      <c r="BK36" s="61" t="str">
        <f t="shared" si="0"/>
        <v/>
      </c>
      <c r="BL36" s="80"/>
      <c r="BM36" s="80"/>
      <c r="BN36" s="80"/>
      <c r="BO36" s="80"/>
      <c r="BP36" s="80"/>
      <c r="BQ36" s="80"/>
      <c r="BR36" s="80"/>
      <c r="BS36" s="80"/>
      <c r="BT36" s="34" t="str">
        <f t="shared" si="1"/>
        <v/>
      </c>
      <c r="BU36" s="34"/>
    </row>
    <row r="37" spans="1:73" ht="12" customHeight="1" x14ac:dyDescent="0.4">
      <c r="A37" s="175" t="s">
        <v>53</v>
      </c>
      <c r="B37" s="176"/>
      <c r="C37" s="195"/>
      <c r="D37" s="174" t="s">
        <v>35</v>
      </c>
      <c r="E37" s="174"/>
      <c r="F37" s="174"/>
      <c r="G37" s="174"/>
      <c r="H37" s="148" t="s">
        <v>36</v>
      </c>
      <c r="I37" s="149"/>
      <c r="J37" s="227"/>
      <c r="K37" s="227"/>
      <c r="L37" s="227"/>
      <c r="M37" s="1" t="s">
        <v>38</v>
      </c>
      <c r="N37" s="149" t="s">
        <v>294</v>
      </c>
      <c r="O37" s="149"/>
      <c r="P37" s="227"/>
      <c r="Q37" s="227"/>
      <c r="R37" s="227"/>
      <c r="S37" s="129" t="s">
        <v>38</v>
      </c>
      <c r="T37" s="129"/>
      <c r="U37" s="129"/>
      <c r="V37" s="1"/>
      <c r="W37" s="129" t="s">
        <v>55</v>
      </c>
      <c r="X37" s="129"/>
      <c r="Y37" s="129"/>
      <c r="Z37" s="129"/>
      <c r="AA37" s="129"/>
      <c r="AB37" s="129"/>
      <c r="AC37" s="129"/>
      <c r="AD37" s="129"/>
      <c r="AE37" s="129"/>
      <c r="AF37" s="129"/>
      <c r="AG37" s="129"/>
      <c r="AH37" s="129"/>
      <c r="AI37" s="129"/>
      <c r="AJ37" s="129"/>
      <c r="AK37" s="183"/>
      <c r="AL37" s="35"/>
      <c r="AM37" s="154"/>
      <c r="AN37" s="155"/>
      <c r="AO37" s="82" t="str">
        <f>IF($BW$18=TRUE,"階段","")</f>
        <v/>
      </c>
      <c r="AP37" s="82"/>
      <c r="AQ37" s="82"/>
      <c r="AR37" s="82" t="str">
        <f>IF($BW$18=TRUE,"【厚さ】","")</f>
        <v/>
      </c>
      <c r="AS37" s="82"/>
      <c r="AT37" s="82"/>
      <c r="AU37" s="88"/>
      <c r="AV37" s="88"/>
      <c r="AW37" s="88"/>
      <c r="AX37" s="88"/>
      <c r="AY37" s="88"/>
      <c r="AZ37" s="88"/>
      <c r="BA37" s="88"/>
      <c r="BB37" s="88"/>
      <c r="BC37" s="88"/>
      <c r="BD37" s="88"/>
      <c r="BE37" s="88"/>
      <c r="BF37" s="88"/>
      <c r="BG37" s="88"/>
      <c r="BH37" s="88"/>
      <c r="BI37" s="88"/>
      <c r="BJ37" s="88"/>
      <c r="BK37" s="61" t="str">
        <f t="shared" si="0"/>
        <v/>
      </c>
      <c r="BL37" s="80"/>
      <c r="BM37" s="80"/>
      <c r="BN37" s="80"/>
      <c r="BO37" s="80"/>
      <c r="BP37" s="80"/>
      <c r="BQ37" s="80"/>
      <c r="BR37" s="80"/>
      <c r="BS37" s="80"/>
      <c r="BT37" s="34" t="str">
        <f t="shared" si="1"/>
        <v/>
      </c>
      <c r="BU37" s="34"/>
    </row>
    <row r="38" spans="1:73" ht="12" customHeight="1" x14ac:dyDescent="0.4">
      <c r="A38" s="200" t="s">
        <v>54</v>
      </c>
      <c r="B38" s="158"/>
      <c r="C38" s="159"/>
      <c r="D38" s="174" t="s">
        <v>37</v>
      </c>
      <c r="E38" s="174"/>
      <c r="F38" s="174"/>
      <c r="G38" s="174"/>
      <c r="H38" s="191"/>
      <c r="I38" s="192"/>
      <c r="J38" s="97" t="s">
        <v>215</v>
      </c>
      <c r="K38" s="97"/>
      <c r="L38" s="97"/>
      <c r="M38" s="97"/>
      <c r="N38" s="97"/>
      <c r="O38" s="97"/>
      <c r="P38" s="97"/>
      <c r="Q38" s="97"/>
      <c r="R38" s="97"/>
      <c r="S38" s="97"/>
      <c r="T38" s="97"/>
      <c r="U38" s="97"/>
      <c r="W38" s="97" t="s">
        <v>91</v>
      </c>
      <c r="X38" s="97"/>
      <c r="Y38" s="97"/>
      <c r="Z38" s="97"/>
      <c r="AA38" s="97"/>
      <c r="AB38" s="97"/>
      <c r="AC38" s="97"/>
      <c r="AD38" s="97"/>
      <c r="AE38" s="97"/>
      <c r="AF38" s="97"/>
      <c r="AG38" s="97"/>
      <c r="AH38" s="97"/>
      <c r="AI38" s="97"/>
      <c r="AJ38" s="97"/>
      <c r="AK38" s="194"/>
      <c r="AL38" s="35"/>
      <c r="AM38" s="154"/>
      <c r="AN38" s="155"/>
      <c r="AO38" s="82"/>
      <c r="AP38" s="82"/>
      <c r="AQ38" s="82"/>
      <c r="AR38" s="82" t="str">
        <f>IF($BW$18=TRUE,"【段板の裏面】","")</f>
        <v/>
      </c>
      <c r="AS38" s="82"/>
      <c r="AT38" s="82"/>
      <c r="AU38" s="82"/>
      <c r="AV38" s="82"/>
      <c r="AW38" s="88"/>
      <c r="AX38" s="88"/>
      <c r="AY38" s="88"/>
      <c r="AZ38" s="88"/>
      <c r="BA38" s="88"/>
      <c r="BB38" s="88"/>
      <c r="BC38" s="88"/>
      <c r="BD38" s="88"/>
      <c r="BE38" s="88"/>
      <c r="BF38" s="88"/>
      <c r="BG38" s="88"/>
      <c r="BH38" s="88"/>
      <c r="BI38" s="88"/>
      <c r="BJ38" s="88"/>
      <c r="BK38" s="61" t="str">
        <f t="shared" si="0"/>
        <v/>
      </c>
      <c r="BL38" s="80"/>
      <c r="BM38" s="80"/>
      <c r="BN38" s="80"/>
      <c r="BO38" s="80"/>
      <c r="BP38" s="80"/>
      <c r="BQ38" s="80"/>
      <c r="BR38" s="80"/>
      <c r="BS38" s="80"/>
      <c r="BT38" s="34" t="str">
        <f t="shared" si="1"/>
        <v/>
      </c>
      <c r="BU38" s="34"/>
    </row>
    <row r="39" spans="1:73" ht="12" customHeight="1" x14ac:dyDescent="0.4">
      <c r="A39" s="196" t="s">
        <v>34</v>
      </c>
      <c r="B39" s="197"/>
      <c r="C39" s="210"/>
      <c r="D39" s="174" t="s">
        <v>43</v>
      </c>
      <c r="E39" s="174"/>
      <c r="F39" s="174"/>
      <c r="G39" s="174"/>
      <c r="H39" s="202"/>
      <c r="I39" s="151"/>
      <c r="J39" s="151"/>
      <c r="K39" s="151"/>
      <c r="L39" s="151"/>
      <c r="M39" s="151"/>
      <c r="N39" s="151"/>
      <c r="O39" s="151"/>
      <c r="P39" s="151"/>
      <c r="Q39" s="151"/>
      <c r="R39" s="151"/>
      <c r="S39" s="151"/>
      <c r="T39" s="151"/>
      <c r="U39" s="151"/>
      <c r="V39" s="4"/>
      <c r="W39" s="130" t="s">
        <v>39</v>
      </c>
      <c r="X39" s="130"/>
      <c r="Y39" s="130"/>
      <c r="Z39" s="130"/>
      <c r="AA39" s="130"/>
      <c r="AB39" s="130"/>
      <c r="AC39" s="130"/>
      <c r="AD39" s="130"/>
      <c r="AE39" s="130"/>
      <c r="AF39" s="130"/>
      <c r="AG39" s="130"/>
      <c r="AH39" s="130"/>
      <c r="AI39" s="130"/>
      <c r="AJ39" s="130"/>
      <c r="AK39" s="224"/>
      <c r="AL39" s="35"/>
      <c r="AM39" s="154"/>
      <c r="AN39" s="155"/>
      <c r="AO39" s="82"/>
      <c r="AP39" s="82"/>
      <c r="AQ39" s="82"/>
      <c r="AR39" s="82" t="str">
        <f>IF($BW$18=TRUE,"【けたの外側】","")</f>
        <v/>
      </c>
      <c r="AS39" s="82"/>
      <c r="AT39" s="82"/>
      <c r="AU39" s="82"/>
      <c r="AV39" s="82"/>
      <c r="AW39" s="88"/>
      <c r="AX39" s="88"/>
      <c r="AY39" s="88"/>
      <c r="AZ39" s="88"/>
      <c r="BA39" s="88"/>
      <c r="BB39" s="88"/>
      <c r="BC39" s="88"/>
      <c r="BD39" s="88"/>
      <c r="BE39" s="88"/>
      <c r="BF39" s="88"/>
      <c r="BG39" s="88"/>
      <c r="BH39" s="88"/>
      <c r="BI39" s="88"/>
      <c r="BJ39" s="88"/>
      <c r="BK39" s="61" t="str">
        <f t="shared" si="0"/>
        <v/>
      </c>
      <c r="BL39" s="80"/>
      <c r="BM39" s="80"/>
      <c r="BN39" s="80"/>
      <c r="BO39" s="80"/>
      <c r="BP39" s="80"/>
      <c r="BQ39" s="80"/>
      <c r="BR39" s="80"/>
      <c r="BS39" s="80"/>
      <c r="BT39" s="34" t="str">
        <f t="shared" si="1"/>
        <v/>
      </c>
      <c r="BU39" s="34"/>
    </row>
    <row r="40" spans="1:73" ht="12" customHeight="1" x14ac:dyDescent="0.4">
      <c r="A40" s="175" t="s">
        <v>116</v>
      </c>
      <c r="B40" s="176"/>
      <c r="C40" s="195"/>
      <c r="D40" s="26"/>
      <c r="E40" s="129" t="s">
        <v>41</v>
      </c>
      <c r="F40" s="129"/>
      <c r="G40" s="129"/>
      <c r="H40" s="245"/>
      <c r="I40" s="245"/>
      <c r="J40" s="245"/>
      <c r="K40" s="70" t="str">
        <f>IFERROR(_xlfn.SWITCH(H40,"750㎜以上","","㎜"),"")</f>
        <v>㎜</v>
      </c>
      <c r="L40" s="149"/>
      <c r="M40" s="149"/>
      <c r="N40" s="149"/>
      <c r="O40" s="149"/>
      <c r="P40" s="149"/>
      <c r="Q40" s="149"/>
      <c r="R40" s="149"/>
      <c r="S40" s="149"/>
      <c r="T40" s="149"/>
      <c r="U40" s="149"/>
      <c r="V40" s="149"/>
      <c r="W40" s="149"/>
      <c r="X40" s="149"/>
      <c r="Y40" s="149" t="s">
        <v>42</v>
      </c>
      <c r="Z40" s="149"/>
      <c r="AA40" s="149"/>
      <c r="AB40" s="184"/>
      <c r="AC40" s="184"/>
      <c r="AD40" s="184"/>
      <c r="AE40" s="184"/>
      <c r="AF40" s="184"/>
      <c r="AG40" s="184"/>
      <c r="AH40" s="184"/>
      <c r="AI40" s="184"/>
      <c r="AJ40" s="149"/>
      <c r="AK40" s="150"/>
      <c r="AL40" s="57"/>
      <c r="AM40" s="154"/>
      <c r="AN40" s="155"/>
      <c r="AO40" s="82"/>
      <c r="AP40" s="82"/>
      <c r="AQ40" s="82"/>
      <c r="AR40" s="82" t="str">
        <f>IF($BW$18=TRUE,"【屋外側】","")</f>
        <v/>
      </c>
      <c r="AS40" s="82"/>
      <c r="AT40" s="82"/>
      <c r="AU40" s="82"/>
      <c r="AV40" s="82"/>
      <c r="AW40" s="88"/>
      <c r="AX40" s="88"/>
      <c r="AY40" s="88"/>
      <c r="AZ40" s="88"/>
      <c r="BA40" s="88"/>
      <c r="BB40" s="88"/>
      <c r="BC40" s="88"/>
      <c r="BD40" s="88"/>
      <c r="BE40" s="88"/>
      <c r="BF40" s="88"/>
      <c r="BG40" s="88"/>
      <c r="BH40" s="88"/>
      <c r="BI40" s="88"/>
      <c r="BJ40" s="88"/>
      <c r="BK40" s="61" t="str">
        <f t="shared" si="0"/>
        <v/>
      </c>
      <c r="BL40" s="80"/>
      <c r="BM40" s="80"/>
      <c r="BN40" s="80"/>
      <c r="BO40" s="80"/>
      <c r="BP40" s="80"/>
      <c r="BQ40" s="80"/>
      <c r="BR40" s="80"/>
      <c r="BS40" s="80"/>
      <c r="BT40" s="34" t="str">
        <f t="shared" si="1"/>
        <v/>
      </c>
      <c r="BU40" s="34"/>
    </row>
    <row r="41" spans="1:73" ht="12" customHeight="1" x14ac:dyDescent="0.4">
      <c r="A41" s="171" t="s">
        <v>40</v>
      </c>
      <c r="B41" s="172"/>
      <c r="C41" s="173"/>
      <c r="D41" s="12"/>
      <c r="E41" s="97" t="s">
        <v>56</v>
      </c>
      <c r="F41" s="97"/>
      <c r="G41" s="97"/>
      <c r="H41" s="268"/>
      <c r="I41" s="268"/>
      <c r="J41" s="268"/>
      <c r="K41" s="71" t="str">
        <f>IFERROR(_xlfn.SWITCH(H41,"230㎜以下","","㎜"),"")</f>
        <v>㎜</v>
      </c>
      <c r="L41" s="158" t="s">
        <v>57</v>
      </c>
      <c r="M41" s="158"/>
      <c r="N41" s="163"/>
      <c r="O41" s="163"/>
      <c r="P41" s="69" t="s">
        <v>293</v>
      </c>
      <c r="Q41" s="158" t="s">
        <v>59</v>
      </c>
      <c r="R41" s="158"/>
      <c r="S41" s="182"/>
      <c r="T41" s="182"/>
      <c r="U41" s="14" t="s">
        <v>58</v>
      </c>
      <c r="V41" s="158"/>
      <c r="W41" s="158"/>
      <c r="X41" s="158"/>
      <c r="Y41" s="158"/>
      <c r="Z41" s="158"/>
      <c r="AA41" s="158"/>
      <c r="AB41" s="158"/>
      <c r="AC41" s="158"/>
      <c r="AD41" s="158"/>
      <c r="AE41" s="158"/>
      <c r="AF41" s="158"/>
      <c r="AG41" s="158"/>
      <c r="AH41" s="158"/>
      <c r="AI41" s="158"/>
      <c r="AJ41" s="158"/>
      <c r="AK41" s="159"/>
      <c r="AL41" s="57"/>
      <c r="AM41" s="156"/>
      <c r="AN41" s="157"/>
      <c r="AO41" s="235"/>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8"/>
      <c r="BQ41" s="228"/>
      <c r="BR41" s="228"/>
      <c r="BS41" s="228"/>
      <c r="BT41" s="236"/>
      <c r="BU41" s="34"/>
    </row>
    <row r="42" spans="1:73" ht="12" customHeight="1" x14ac:dyDescent="0.4">
      <c r="A42" s="201"/>
      <c r="B42" s="160"/>
      <c r="C42" s="161"/>
      <c r="D42" s="13"/>
      <c r="E42" s="130" t="s">
        <v>115</v>
      </c>
      <c r="F42" s="130"/>
      <c r="G42" s="130"/>
      <c r="H42" s="269"/>
      <c r="I42" s="269"/>
      <c r="J42" s="269"/>
      <c r="K42" s="72" t="str">
        <f>IFERROR(_xlfn.SWITCH(H42,"150㎜以上","","㎜"),"")</f>
        <v>㎜</v>
      </c>
      <c r="L42" s="162"/>
      <c r="M42" s="162"/>
      <c r="N42" s="162"/>
      <c r="O42" s="162"/>
      <c r="P42" s="162"/>
      <c r="Q42" s="162"/>
      <c r="R42" s="162"/>
      <c r="S42" s="162"/>
      <c r="T42" s="162"/>
      <c r="U42" s="162"/>
      <c r="V42" s="160"/>
      <c r="W42" s="160"/>
      <c r="X42" s="160"/>
      <c r="Y42" s="160"/>
      <c r="Z42" s="160"/>
      <c r="AA42" s="160"/>
      <c r="AB42" s="160"/>
      <c r="AC42" s="160"/>
      <c r="AD42" s="160"/>
      <c r="AE42" s="160"/>
      <c r="AF42" s="160"/>
      <c r="AG42" s="160"/>
      <c r="AH42" s="160"/>
      <c r="AI42" s="160"/>
      <c r="AJ42" s="160"/>
      <c r="AK42" s="161"/>
      <c r="AL42" s="57"/>
      <c r="AM42" s="140" t="str">
        <f>IF($BW$18=TRUE,"＜備　考（追加仕様等）＞","")</f>
        <v/>
      </c>
      <c r="AN42" s="141"/>
      <c r="AO42" s="141"/>
      <c r="AP42" s="141"/>
      <c r="AQ42" s="141"/>
      <c r="AR42" s="141"/>
      <c r="AS42" s="141"/>
      <c r="AT42" s="141"/>
      <c r="AU42" s="141"/>
      <c r="AV42" s="141"/>
      <c r="AW42" s="141"/>
      <c r="AX42" s="141"/>
      <c r="AY42" s="141"/>
      <c r="AZ42" s="141"/>
      <c r="BA42" s="141"/>
      <c r="BB42" s="141"/>
      <c r="BC42" s="141"/>
      <c r="BD42" s="141"/>
      <c r="BE42" s="141"/>
      <c r="BF42" s="141"/>
      <c r="BG42" s="141"/>
      <c r="BH42" s="142"/>
      <c r="BI42" s="254" t="str">
        <f>IF($BW$18=TRUE,"＜防火設備リスト＞","")</f>
        <v/>
      </c>
      <c r="BJ42" s="255"/>
      <c r="BK42" s="255"/>
      <c r="BL42" s="255"/>
      <c r="BM42" s="255"/>
      <c r="BN42" s="255"/>
      <c r="BO42" s="255"/>
      <c r="BP42" s="255"/>
      <c r="BQ42" s="255"/>
      <c r="BR42" s="255"/>
      <c r="BS42" s="255"/>
      <c r="BT42" s="256"/>
      <c r="BU42" s="34"/>
    </row>
    <row r="43" spans="1:73" ht="12" customHeight="1" x14ac:dyDescent="0.25">
      <c r="A43" s="200" t="s">
        <v>32</v>
      </c>
      <c r="B43" s="158"/>
      <c r="C43" s="159"/>
      <c r="D43" s="215"/>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c r="AK43" s="267"/>
      <c r="AL43" s="35"/>
      <c r="AM43" s="120"/>
      <c r="AN43" s="121"/>
      <c r="AO43" s="121"/>
      <c r="AP43" s="121"/>
      <c r="AQ43" s="121"/>
      <c r="AR43" s="121"/>
      <c r="AS43" s="121"/>
      <c r="AT43" s="121"/>
      <c r="AU43" s="121"/>
      <c r="AV43" s="121"/>
      <c r="AW43" s="121"/>
      <c r="AX43" s="121"/>
      <c r="AY43" s="121"/>
      <c r="AZ43" s="121"/>
      <c r="BA43" s="121"/>
      <c r="BB43" s="121"/>
      <c r="BC43" s="121"/>
      <c r="BD43" s="121"/>
      <c r="BE43" s="121"/>
      <c r="BF43" s="121"/>
      <c r="BG43" s="121"/>
      <c r="BH43" s="122"/>
      <c r="BI43" s="117" t="str">
        <f>IF($BW$18=TRUE,"建具種類","")</f>
        <v/>
      </c>
      <c r="BJ43" s="118"/>
      <c r="BK43" s="118"/>
      <c r="BL43" s="118"/>
      <c r="BM43" s="118"/>
      <c r="BN43" s="118"/>
      <c r="BO43" s="61"/>
      <c r="BP43" s="118" t="str">
        <f>IF($BW$18=TRUE,"告示・認定番号","")</f>
        <v/>
      </c>
      <c r="BQ43" s="118"/>
      <c r="BR43" s="118"/>
      <c r="BS43" s="118"/>
      <c r="BT43" s="257"/>
      <c r="BU43" s="34"/>
    </row>
    <row r="44" spans="1:73" ht="12" customHeight="1" x14ac:dyDescent="0.4">
      <c r="A44" s="171" t="s">
        <v>33</v>
      </c>
      <c r="B44" s="172"/>
      <c r="C44" s="173"/>
      <c r="D44" s="244" t="s">
        <v>90</v>
      </c>
      <c r="E44" s="188"/>
      <c r="F44" s="188"/>
      <c r="G44" s="188"/>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188" t="s">
        <v>50</v>
      </c>
      <c r="AK44" s="189"/>
      <c r="AL44" s="35"/>
      <c r="AM44" s="123"/>
      <c r="AN44" s="121"/>
      <c r="AO44" s="121"/>
      <c r="AP44" s="121"/>
      <c r="AQ44" s="121"/>
      <c r="AR44" s="121"/>
      <c r="AS44" s="121"/>
      <c r="AT44" s="121"/>
      <c r="AU44" s="121"/>
      <c r="AV44" s="121"/>
      <c r="AW44" s="121"/>
      <c r="AX44" s="121"/>
      <c r="AY44" s="121"/>
      <c r="AZ44" s="121"/>
      <c r="BA44" s="121"/>
      <c r="BB44" s="121"/>
      <c r="BC44" s="121"/>
      <c r="BD44" s="121"/>
      <c r="BE44" s="121"/>
      <c r="BF44" s="121"/>
      <c r="BG44" s="121"/>
      <c r="BH44" s="122"/>
      <c r="BI44" s="119"/>
      <c r="BJ44" s="88"/>
      <c r="BK44" s="88"/>
      <c r="BL44" s="88"/>
      <c r="BM44" s="88"/>
      <c r="BN44" s="88"/>
      <c r="BO44" s="63" t="str">
        <f>IF($BI44="","","…")</f>
        <v/>
      </c>
      <c r="BP44" s="88"/>
      <c r="BQ44" s="88"/>
      <c r="BR44" s="88"/>
      <c r="BS44" s="88"/>
      <c r="BT44" s="89"/>
      <c r="BU44" s="34"/>
    </row>
    <row r="45" spans="1:73" ht="12" customHeight="1" x14ac:dyDescent="0.4">
      <c r="A45" s="241" t="s">
        <v>114</v>
      </c>
      <c r="B45" s="242"/>
      <c r="C45" s="242"/>
      <c r="D45" s="242"/>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3"/>
      <c r="AL45" s="35"/>
      <c r="AM45" s="123"/>
      <c r="AN45" s="121"/>
      <c r="AO45" s="121"/>
      <c r="AP45" s="121"/>
      <c r="AQ45" s="121"/>
      <c r="AR45" s="121"/>
      <c r="AS45" s="121"/>
      <c r="AT45" s="121"/>
      <c r="AU45" s="121"/>
      <c r="AV45" s="121"/>
      <c r="AW45" s="121"/>
      <c r="AX45" s="121"/>
      <c r="AY45" s="121"/>
      <c r="AZ45" s="121"/>
      <c r="BA45" s="121"/>
      <c r="BB45" s="121"/>
      <c r="BC45" s="121"/>
      <c r="BD45" s="121"/>
      <c r="BE45" s="121"/>
      <c r="BF45" s="121"/>
      <c r="BG45" s="121"/>
      <c r="BH45" s="122"/>
      <c r="BI45" s="119"/>
      <c r="BJ45" s="88"/>
      <c r="BK45" s="88"/>
      <c r="BL45" s="88"/>
      <c r="BM45" s="88"/>
      <c r="BN45" s="88"/>
      <c r="BO45" s="63" t="str">
        <f t="shared" ref="BO45:BO53" si="2">IF($BI45="","","…")</f>
        <v/>
      </c>
      <c r="BP45" s="88"/>
      <c r="BQ45" s="88"/>
      <c r="BR45" s="88"/>
      <c r="BS45" s="88"/>
      <c r="BT45" s="89"/>
      <c r="BU45" s="34"/>
    </row>
    <row r="46" spans="1:73" ht="12" customHeight="1" x14ac:dyDescent="0.4">
      <c r="A46" s="200" t="s">
        <v>112</v>
      </c>
      <c r="B46" s="158"/>
      <c r="C46" s="158"/>
      <c r="D46" s="14" t="s">
        <v>84</v>
      </c>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226"/>
      <c r="AL46" s="35"/>
      <c r="AM46" s="123"/>
      <c r="AN46" s="121"/>
      <c r="AO46" s="121"/>
      <c r="AP46" s="121"/>
      <c r="AQ46" s="121"/>
      <c r="AR46" s="121"/>
      <c r="AS46" s="121"/>
      <c r="AT46" s="121"/>
      <c r="AU46" s="121"/>
      <c r="AV46" s="121"/>
      <c r="AW46" s="121"/>
      <c r="AX46" s="121"/>
      <c r="AY46" s="121"/>
      <c r="AZ46" s="121"/>
      <c r="BA46" s="121"/>
      <c r="BB46" s="121"/>
      <c r="BC46" s="121"/>
      <c r="BD46" s="121"/>
      <c r="BE46" s="121"/>
      <c r="BF46" s="121"/>
      <c r="BG46" s="121"/>
      <c r="BH46" s="122"/>
      <c r="BI46" s="119"/>
      <c r="BJ46" s="88"/>
      <c r="BK46" s="88"/>
      <c r="BL46" s="88"/>
      <c r="BM46" s="88"/>
      <c r="BN46" s="88"/>
      <c r="BO46" s="63" t="str">
        <f t="shared" si="2"/>
        <v/>
      </c>
      <c r="BP46" s="88"/>
      <c r="BQ46" s="88"/>
      <c r="BR46" s="88"/>
      <c r="BS46" s="88"/>
      <c r="BT46" s="89"/>
      <c r="BU46" s="34"/>
    </row>
    <row r="47" spans="1:73" ht="12" customHeight="1" x14ac:dyDescent="0.4">
      <c r="A47" s="201" t="s">
        <v>113</v>
      </c>
      <c r="B47" s="160"/>
      <c r="C47" s="160"/>
      <c r="D47" s="28" t="s">
        <v>84</v>
      </c>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225"/>
      <c r="AL47" s="35"/>
      <c r="AM47" s="123"/>
      <c r="AN47" s="121"/>
      <c r="AO47" s="121"/>
      <c r="AP47" s="121"/>
      <c r="AQ47" s="121"/>
      <c r="AR47" s="121"/>
      <c r="AS47" s="121"/>
      <c r="AT47" s="121"/>
      <c r="AU47" s="121"/>
      <c r="AV47" s="121"/>
      <c r="AW47" s="121"/>
      <c r="AX47" s="121"/>
      <c r="AY47" s="121"/>
      <c r="AZ47" s="121"/>
      <c r="BA47" s="121"/>
      <c r="BB47" s="121"/>
      <c r="BC47" s="121"/>
      <c r="BD47" s="121"/>
      <c r="BE47" s="121"/>
      <c r="BF47" s="121"/>
      <c r="BG47" s="121"/>
      <c r="BH47" s="122"/>
      <c r="BI47" s="119"/>
      <c r="BJ47" s="88"/>
      <c r="BK47" s="88"/>
      <c r="BL47" s="88"/>
      <c r="BM47" s="88"/>
      <c r="BN47" s="88"/>
      <c r="BO47" s="63" t="str">
        <f t="shared" si="2"/>
        <v/>
      </c>
      <c r="BP47" s="88"/>
      <c r="BQ47" s="88"/>
      <c r="BR47" s="88"/>
      <c r="BS47" s="88"/>
      <c r="BT47" s="89"/>
      <c r="BU47" s="34"/>
    </row>
    <row r="48" spans="1:73" ht="12" customHeight="1" x14ac:dyDescent="0.4">
      <c r="A48" s="175" t="s">
        <v>61</v>
      </c>
      <c r="B48" s="176"/>
      <c r="C48" s="195"/>
      <c r="D48" s="22" t="s">
        <v>89</v>
      </c>
      <c r="E48" s="129" t="s">
        <v>64</v>
      </c>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83"/>
      <c r="AL48" s="35"/>
      <c r="AM48" s="238"/>
      <c r="AN48" s="239"/>
      <c r="AO48" s="239"/>
      <c r="AP48" s="239"/>
      <c r="AQ48" s="239"/>
      <c r="AR48" s="239"/>
      <c r="AS48" s="239"/>
      <c r="AT48" s="239"/>
      <c r="AU48" s="239"/>
      <c r="AV48" s="239"/>
      <c r="AW48" s="239"/>
      <c r="AX48" s="239"/>
      <c r="AY48" s="239"/>
      <c r="AZ48" s="239"/>
      <c r="BA48" s="239"/>
      <c r="BB48" s="239"/>
      <c r="BC48" s="239"/>
      <c r="BD48" s="239"/>
      <c r="BE48" s="239"/>
      <c r="BF48" s="239"/>
      <c r="BG48" s="239"/>
      <c r="BH48" s="240"/>
      <c r="BI48" s="119"/>
      <c r="BJ48" s="88"/>
      <c r="BK48" s="88"/>
      <c r="BL48" s="88"/>
      <c r="BM48" s="88"/>
      <c r="BN48" s="88"/>
      <c r="BO48" s="63" t="str">
        <f t="shared" si="2"/>
        <v/>
      </c>
      <c r="BP48" s="88"/>
      <c r="BQ48" s="88"/>
      <c r="BR48" s="88"/>
      <c r="BS48" s="88"/>
      <c r="BT48" s="89"/>
      <c r="BU48" s="34"/>
    </row>
    <row r="49" spans="1:75" ht="12" customHeight="1" x14ac:dyDescent="0.4">
      <c r="A49" s="171" t="s">
        <v>62</v>
      </c>
      <c r="B49" s="172"/>
      <c r="C49" s="173"/>
      <c r="D49" s="21" t="s">
        <v>89</v>
      </c>
      <c r="E49" s="97" t="s">
        <v>94</v>
      </c>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194"/>
      <c r="AL49" s="35"/>
      <c r="AM49" s="137" t="str">
        <f>IF($BW$18=TRUE,"延焼のおそれのある部分の開口部措置","")</f>
        <v/>
      </c>
      <c r="AN49" s="138"/>
      <c r="AO49" s="138"/>
      <c r="AP49" s="138"/>
      <c r="AQ49" s="138"/>
      <c r="AR49" s="138"/>
      <c r="AS49" s="138"/>
      <c r="AT49" s="138"/>
      <c r="AU49" s="138"/>
      <c r="AV49" s="138"/>
      <c r="AW49" s="138"/>
      <c r="AX49" s="138"/>
      <c r="AY49" s="138"/>
      <c r="AZ49" s="138"/>
      <c r="BA49" s="138"/>
      <c r="BB49" s="138"/>
      <c r="BC49" s="138"/>
      <c r="BD49" s="138"/>
      <c r="BE49" s="138"/>
      <c r="BF49" s="138"/>
      <c r="BG49" s="138"/>
      <c r="BH49" s="139"/>
      <c r="BI49" s="119"/>
      <c r="BJ49" s="88"/>
      <c r="BK49" s="88"/>
      <c r="BL49" s="88"/>
      <c r="BM49" s="88"/>
      <c r="BN49" s="88"/>
      <c r="BO49" s="63" t="str">
        <f t="shared" si="2"/>
        <v/>
      </c>
      <c r="BP49" s="88"/>
      <c r="BQ49" s="88"/>
      <c r="BR49" s="88"/>
      <c r="BS49" s="88"/>
      <c r="BT49" s="89"/>
      <c r="BU49" s="34"/>
    </row>
    <row r="50" spans="1:75" ht="12" customHeight="1" x14ac:dyDescent="0.4">
      <c r="A50" s="201"/>
      <c r="B50" s="160"/>
      <c r="C50" s="161"/>
      <c r="D50" s="13"/>
      <c r="E50" s="130" t="s">
        <v>95</v>
      </c>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224"/>
      <c r="AL50" s="35"/>
      <c r="AM50" s="131" t="str">
        <f>IF($BW$18=TRUE,"建具等：","")</f>
        <v/>
      </c>
      <c r="AN50" s="132"/>
      <c r="AO50" s="88"/>
      <c r="AP50" s="88"/>
      <c r="AQ50" s="88"/>
      <c r="AR50" s="88"/>
      <c r="AS50" s="88"/>
      <c r="AT50" s="88"/>
      <c r="AU50" s="88"/>
      <c r="AV50" s="88"/>
      <c r="AW50" s="260" t="str">
        <f>IF($BW$18=TRUE,"▷▷▷","")</f>
        <v/>
      </c>
      <c r="AX50" s="260"/>
      <c r="AY50" s="260"/>
      <c r="AZ50" s="88"/>
      <c r="BA50" s="88"/>
      <c r="BB50" s="88"/>
      <c r="BC50" s="88"/>
      <c r="BD50" s="88"/>
      <c r="BE50" s="88"/>
      <c r="BF50" s="88"/>
      <c r="BG50" s="88"/>
      <c r="BH50" s="89"/>
      <c r="BI50" s="119"/>
      <c r="BJ50" s="88"/>
      <c r="BK50" s="88"/>
      <c r="BL50" s="88"/>
      <c r="BM50" s="88"/>
      <c r="BN50" s="88"/>
      <c r="BO50" s="63" t="str">
        <f t="shared" si="2"/>
        <v/>
      </c>
      <c r="BP50" s="88"/>
      <c r="BQ50" s="88"/>
      <c r="BR50" s="88"/>
      <c r="BS50" s="88"/>
      <c r="BT50" s="89"/>
      <c r="BU50" s="34"/>
    </row>
    <row r="51" spans="1:75" ht="12" customHeight="1" x14ac:dyDescent="0.4">
      <c r="A51" s="175" t="s">
        <v>65</v>
      </c>
      <c r="B51" s="176"/>
      <c r="C51" s="195"/>
      <c r="D51" s="27" t="s">
        <v>89</v>
      </c>
      <c r="E51" s="188" t="s">
        <v>76</v>
      </c>
      <c r="F51" s="188"/>
      <c r="G51" s="188"/>
      <c r="H51" s="188"/>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8"/>
      <c r="AI51" s="188"/>
      <c r="AJ51" s="188"/>
      <c r="AK51" s="189"/>
      <c r="AL51" s="35"/>
      <c r="AM51" s="131" t="str">
        <f>IF($BW$18=TRUE,"換気口等：","")</f>
        <v/>
      </c>
      <c r="AN51" s="132"/>
      <c r="AO51" s="82" t="str">
        <f>IF($BW$18=TRUE,"・100㎠超","")</f>
        <v/>
      </c>
      <c r="AP51" s="82"/>
      <c r="AQ51" s="82"/>
      <c r="AR51" s="82"/>
      <c r="AS51" s="88"/>
      <c r="AT51" s="88"/>
      <c r="AU51" s="88"/>
      <c r="AV51" s="88"/>
      <c r="AW51" s="88"/>
      <c r="AX51" s="88"/>
      <c r="AY51" s="88"/>
      <c r="AZ51" s="88"/>
      <c r="BA51" s="88"/>
      <c r="BB51" s="95"/>
      <c r="BC51" s="95"/>
      <c r="BD51" s="95"/>
      <c r="BE51" s="95"/>
      <c r="BF51" s="95"/>
      <c r="BG51" s="95"/>
      <c r="BH51" s="262"/>
      <c r="BI51" s="119"/>
      <c r="BJ51" s="88"/>
      <c r="BK51" s="88"/>
      <c r="BL51" s="88"/>
      <c r="BM51" s="88"/>
      <c r="BN51" s="88"/>
      <c r="BO51" s="63" t="str">
        <f t="shared" si="2"/>
        <v/>
      </c>
      <c r="BP51" s="88"/>
      <c r="BQ51" s="88"/>
      <c r="BR51" s="88"/>
      <c r="BS51" s="88"/>
      <c r="BT51" s="89"/>
      <c r="BU51" s="34"/>
    </row>
    <row r="52" spans="1:75" ht="12" customHeight="1" x14ac:dyDescent="0.4">
      <c r="A52" s="200" t="s">
        <v>66</v>
      </c>
      <c r="B52" s="158"/>
      <c r="C52" s="159"/>
      <c r="D52" s="166" t="s">
        <v>100</v>
      </c>
      <c r="E52" s="258"/>
      <c r="F52" s="258"/>
      <c r="G52" s="259"/>
      <c r="H52" s="180" t="s">
        <v>67</v>
      </c>
      <c r="I52" s="181"/>
      <c r="J52" s="181"/>
      <c r="K52" s="153"/>
      <c r="L52" s="153"/>
      <c r="M52" s="153"/>
      <c r="N52" s="153"/>
      <c r="O52" s="153"/>
      <c r="P52" s="153"/>
      <c r="Q52" s="153"/>
      <c r="R52" s="153"/>
      <c r="S52" s="153"/>
      <c r="T52" s="153"/>
      <c r="U52" s="153"/>
      <c r="V52" s="153"/>
      <c r="W52" s="153"/>
      <c r="X52" s="153"/>
      <c r="Y52" s="153"/>
      <c r="Z52" s="153"/>
      <c r="AA52" s="149"/>
      <c r="AB52" s="149"/>
      <c r="AC52" s="149"/>
      <c r="AD52" s="149"/>
      <c r="AE52" s="149"/>
      <c r="AF52" s="149"/>
      <c r="AG52" s="149"/>
      <c r="AH52" s="149"/>
      <c r="AI52" s="149"/>
      <c r="AJ52" s="149"/>
      <c r="AK52" s="150"/>
      <c r="AL52" s="35"/>
      <c r="AM52" s="131"/>
      <c r="AN52" s="132"/>
      <c r="AO52" s="82" t="str">
        <f>IF($BW$18=TRUE,"・100㎠以下","")</f>
        <v/>
      </c>
      <c r="AP52" s="82"/>
      <c r="AQ52" s="82"/>
      <c r="AR52" s="82"/>
      <c r="AS52" s="88"/>
      <c r="AT52" s="88"/>
      <c r="AU52" s="88"/>
      <c r="AV52" s="88"/>
      <c r="AW52" s="88"/>
      <c r="AX52" s="88"/>
      <c r="AY52" s="88"/>
      <c r="AZ52" s="88"/>
      <c r="BA52" s="88"/>
      <c r="BB52" s="95"/>
      <c r="BC52" s="95"/>
      <c r="BD52" s="95"/>
      <c r="BE52" s="95"/>
      <c r="BF52" s="95"/>
      <c r="BG52" s="95"/>
      <c r="BH52" s="262"/>
      <c r="BI52" s="119"/>
      <c r="BJ52" s="88"/>
      <c r="BK52" s="88"/>
      <c r="BL52" s="88"/>
      <c r="BM52" s="88"/>
      <c r="BN52" s="88"/>
      <c r="BO52" s="63" t="str">
        <f t="shared" si="2"/>
        <v/>
      </c>
      <c r="BP52" s="88"/>
      <c r="BQ52" s="88"/>
      <c r="BR52" s="88"/>
      <c r="BS52" s="88"/>
      <c r="BT52" s="89"/>
      <c r="BU52" s="34"/>
    </row>
    <row r="53" spans="1:75" ht="12" customHeight="1" x14ac:dyDescent="0.4">
      <c r="A53" s="171" t="s">
        <v>74</v>
      </c>
      <c r="B53" s="172"/>
      <c r="C53" s="173"/>
      <c r="D53" s="167" t="s">
        <v>98</v>
      </c>
      <c r="E53" s="168"/>
      <c r="F53" s="168"/>
      <c r="G53" s="218"/>
      <c r="H53" s="185" t="s">
        <v>68</v>
      </c>
      <c r="I53" s="186"/>
      <c r="J53" s="186"/>
      <c r="K53" s="152"/>
      <c r="L53" s="152"/>
      <c r="M53" s="152"/>
      <c r="N53" s="152"/>
      <c r="O53" s="152"/>
      <c r="P53" s="152"/>
      <c r="Q53" s="152"/>
      <c r="R53" s="152"/>
      <c r="S53" s="152"/>
      <c r="T53" s="152"/>
      <c r="U53" s="152"/>
      <c r="V53" s="152"/>
      <c r="W53" s="152"/>
      <c r="X53" s="152"/>
      <c r="Y53" s="152"/>
      <c r="Z53" s="152"/>
      <c r="AA53" s="168"/>
      <c r="AB53" s="168"/>
      <c r="AC53" s="168"/>
      <c r="AD53" s="168"/>
      <c r="AE53" s="168"/>
      <c r="AF53" s="168"/>
      <c r="AG53" s="168"/>
      <c r="AH53" s="168"/>
      <c r="AI53" s="168"/>
      <c r="AJ53" s="168"/>
      <c r="AK53" s="218"/>
      <c r="AL53" s="35"/>
      <c r="AM53" s="135" t="str">
        <f>IF($BW$18=TRUE,"土台水切り：","")</f>
        <v/>
      </c>
      <c r="AN53" s="136"/>
      <c r="AO53" s="109"/>
      <c r="AP53" s="109"/>
      <c r="AQ53" s="109"/>
      <c r="AR53" s="109"/>
      <c r="AS53" s="109"/>
      <c r="AT53" s="109"/>
      <c r="AU53" s="109"/>
      <c r="AV53" s="109"/>
      <c r="AW53" s="109"/>
      <c r="AX53" s="109"/>
      <c r="AY53" s="109"/>
      <c r="AZ53" s="109"/>
      <c r="BA53" s="109"/>
      <c r="BB53" s="228"/>
      <c r="BC53" s="228"/>
      <c r="BD53" s="228"/>
      <c r="BE53" s="228"/>
      <c r="BF53" s="228"/>
      <c r="BG53" s="228"/>
      <c r="BH53" s="236"/>
      <c r="BI53" s="253"/>
      <c r="BJ53" s="109"/>
      <c r="BK53" s="109"/>
      <c r="BL53" s="109"/>
      <c r="BM53" s="109"/>
      <c r="BN53" s="109"/>
      <c r="BO53" s="25" t="str">
        <f t="shared" si="2"/>
        <v/>
      </c>
      <c r="BP53" s="109"/>
      <c r="BQ53" s="109"/>
      <c r="BR53" s="109"/>
      <c r="BS53" s="109"/>
      <c r="BT53" s="110"/>
      <c r="BU53" s="34"/>
    </row>
    <row r="54" spans="1:75" ht="12" customHeight="1" x14ac:dyDescent="0.4">
      <c r="A54" s="167"/>
      <c r="B54" s="168"/>
      <c r="C54" s="218"/>
      <c r="D54" s="198"/>
      <c r="E54" s="162"/>
      <c r="F54" s="162"/>
      <c r="G54" s="209"/>
      <c r="H54" s="237" t="s">
        <v>69</v>
      </c>
      <c r="I54" s="217"/>
      <c r="J54" s="217"/>
      <c r="K54" s="151"/>
      <c r="L54" s="151"/>
      <c r="M54" s="151"/>
      <c r="N54" s="151"/>
      <c r="O54" s="151"/>
      <c r="P54" s="151"/>
      <c r="Q54" s="151"/>
      <c r="R54" s="151"/>
      <c r="S54" s="151"/>
      <c r="T54" s="151"/>
      <c r="U54" s="151"/>
      <c r="V54" s="151"/>
      <c r="W54" s="151"/>
      <c r="X54" s="151"/>
      <c r="Y54" s="151"/>
      <c r="Z54" s="151"/>
      <c r="AA54" s="162"/>
      <c r="AB54" s="162"/>
      <c r="AC54" s="162"/>
      <c r="AD54" s="162"/>
      <c r="AE54" s="162"/>
      <c r="AF54" s="162"/>
      <c r="AG54" s="162"/>
      <c r="AH54" s="162"/>
      <c r="AI54" s="162"/>
      <c r="AJ54" s="162"/>
      <c r="AK54" s="209"/>
      <c r="AL54" s="154"/>
      <c r="AM54" s="261"/>
      <c r="AN54" s="261"/>
      <c r="AO54" s="261"/>
      <c r="AP54" s="261"/>
      <c r="AQ54" s="261"/>
      <c r="AR54" s="261"/>
      <c r="AS54" s="261"/>
      <c r="AT54" s="261"/>
      <c r="AU54" s="261"/>
      <c r="AV54" s="261"/>
      <c r="AW54" s="261"/>
      <c r="AX54" s="261"/>
      <c r="AY54" s="261"/>
      <c r="AZ54" s="261"/>
      <c r="BA54" s="261"/>
      <c r="BB54" s="261"/>
      <c r="BC54" s="261"/>
      <c r="BD54" s="261"/>
      <c r="BE54" s="261"/>
      <c r="BF54" s="261"/>
      <c r="BG54" s="261"/>
      <c r="BH54" s="261"/>
      <c r="BI54" s="261"/>
      <c r="BJ54" s="261"/>
      <c r="BK54" s="261"/>
      <c r="BL54" s="261"/>
      <c r="BM54" s="261"/>
      <c r="BN54" s="261"/>
      <c r="BO54" s="261"/>
      <c r="BP54" s="261"/>
      <c r="BQ54" s="261"/>
      <c r="BR54" s="261"/>
      <c r="BS54" s="261"/>
      <c r="BT54" s="261"/>
      <c r="BU54" s="155"/>
    </row>
    <row r="55" spans="1:75" ht="12" customHeight="1" thickBot="1" x14ac:dyDescent="0.45">
      <c r="A55" s="167"/>
      <c r="B55" s="168"/>
      <c r="C55" s="218"/>
      <c r="D55" s="148" t="s">
        <v>63</v>
      </c>
      <c r="E55" s="149"/>
      <c r="F55" s="149"/>
      <c r="G55" s="150"/>
      <c r="H55" s="148" t="s">
        <v>72</v>
      </c>
      <c r="I55" s="149"/>
      <c r="J55" s="149"/>
      <c r="K55" s="149"/>
      <c r="L55" s="153"/>
      <c r="M55" s="153"/>
      <c r="N55" s="153"/>
      <c r="O55" s="153"/>
      <c r="P55" s="153"/>
      <c r="Q55" s="153"/>
      <c r="R55" s="153"/>
      <c r="S55" s="153"/>
      <c r="T55" s="153"/>
      <c r="U55" s="153"/>
      <c r="V55" s="153"/>
      <c r="W55" s="153"/>
      <c r="X55" s="149"/>
      <c r="Y55" s="149"/>
      <c r="Z55" s="149"/>
      <c r="AA55" s="149"/>
      <c r="AB55" s="149"/>
      <c r="AC55" s="149"/>
      <c r="AD55" s="149"/>
      <c r="AE55" s="149"/>
      <c r="AF55" s="149"/>
      <c r="AG55" s="149"/>
      <c r="AH55" s="149"/>
      <c r="AI55" s="149"/>
      <c r="AJ55" s="149"/>
      <c r="AK55" s="150"/>
      <c r="AL55" s="35"/>
      <c r="AM55" s="30"/>
      <c r="AN55" s="265" t="s">
        <v>143</v>
      </c>
      <c r="AO55" s="265"/>
      <c r="AP55" s="265"/>
      <c r="AQ55" s="265"/>
      <c r="AR55" s="265"/>
      <c r="AS55" s="265"/>
      <c r="AT55" s="265"/>
      <c r="AU55" s="265"/>
      <c r="AV55" s="265"/>
      <c r="AW55" s="265"/>
      <c r="AX55" s="265"/>
      <c r="AY55" s="265"/>
      <c r="AZ55" s="265"/>
      <c r="BA55" s="265"/>
      <c r="BB55" s="265"/>
      <c r="BC55" s="265"/>
      <c r="BD55" s="265"/>
      <c r="BE55" s="265"/>
      <c r="BF55" s="265"/>
      <c r="BG55" s="266"/>
      <c r="BH55" s="140" t="str">
        <f>IF($BW$55=TRUE,"＜備　考＞","")</f>
        <v/>
      </c>
      <c r="BI55" s="141"/>
      <c r="BJ55" s="141"/>
      <c r="BK55" s="141"/>
      <c r="BL55" s="141"/>
      <c r="BM55" s="141"/>
      <c r="BN55" s="141"/>
      <c r="BO55" s="141"/>
      <c r="BP55" s="141"/>
      <c r="BQ55" s="141"/>
      <c r="BR55" s="141"/>
      <c r="BS55" s="141"/>
      <c r="BT55" s="142"/>
      <c r="BU55" s="34"/>
      <c r="BW55" s="33" t="b">
        <v>0</v>
      </c>
    </row>
    <row r="56" spans="1:75" ht="12" customHeight="1" thickTop="1" x14ac:dyDescent="0.25">
      <c r="A56" s="167"/>
      <c r="B56" s="168"/>
      <c r="C56" s="218"/>
      <c r="D56" s="167"/>
      <c r="E56" s="168"/>
      <c r="F56" s="168"/>
      <c r="G56" s="218"/>
      <c r="H56" s="167" t="s">
        <v>73</v>
      </c>
      <c r="I56" s="168"/>
      <c r="J56" s="168"/>
      <c r="K56" s="168"/>
      <c r="L56" s="152"/>
      <c r="M56" s="152"/>
      <c r="N56" s="152"/>
      <c r="O56" s="152"/>
      <c r="P56" s="152"/>
      <c r="Q56" s="152"/>
      <c r="R56" s="152"/>
      <c r="S56" s="152"/>
      <c r="T56" s="152"/>
      <c r="U56" s="152"/>
      <c r="V56" s="152"/>
      <c r="W56" s="152"/>
      <c r="X56" s="168"/>
      <c r="Y56" s="168"/>
      <c r="Z56" s="168"/>
      <c r="AA56" s="168"/>
      <c r="AB56" s="168"/>
      <c r="AC56" s="168"/>
      <c r="AD56" s="168"/>
      <c r="AE56" s="168"/>
      <c r="AF56" s="168"/>
      <c r="AG56" s="168"/>
      <c r="AH56" s="168"/>
      <c r="AI56" s="168"/>
      <c r="AJ56" s="168"/>
      <c r="AK56" s="218"/>
      <c r="AL56" s="35"/>
      <c r="AM56" s="131" t="str">
        <f>IF($BW$55=TRUE,"【界壁厚さ】","")</f>
        <v/>
      </c>
      <c r="AN56" s="132"/>
      <c r="AO56" s="164"/>
      <c r="AP56" s="164"/>
      <c r="AQ56" s="165" t="str">
        <f>IF($BW$55=TRUE,"mm（≧100㎜）","")</f>
        <v/>
      </c>
      <c r="AR56" s="165"/>
      <c r="AS56" s="165"/>
      <c r="AT56" s="165"/>
      <c r="AU56" s="165"/>
      <c r="AV56" s="263" t="str">
        <f>IF($BW$55=TRUE,"※仕上げ材の厚さを除く","")</f>
        <v/>
      </c>
      <c r="AW56" s="263"/>
      <c r="AX56" s="263"/>
      <c r="AY56" s="263"/>
      <c r="AZ56" s="263"/>
      <c r="BA56" s="263"/>
      <c r="BB56" s="263"/>
      <c r="BC56" s="263"/>
      <c r="BD56" s="263"/>
      <c r="BE56" s="263"/>
      <c r="BF56" s="263"/>
      <c r="BG56" s="264"/>
      <c r="BH56" s="120"/>
      <c r="BI56" s="121"/>
      <c r="BJ56" s="121"/>
      <c r="BK56" s="121"/>
      <c r="BL56" s="121"/>
      <c r="BM56" s="121"/>
      <c r="BN56" s="121"/>
      <c r="BO56" s="121"/>
      <c r="BP56" s="121"/>
      <c r="BQ56" s="121"/>
      <c r="BR56" s="121"/>
      <c r="BS56" s="121"/>
      <c r="BT56" s="122"/>
      <c r="BU56" s="34"/>
    </row>
    <row r="57" spans="1:75" ht="12" customHeight="1" x14ac:dyDescent="0.4">
      <c r="A57" s="167"/>
      <c r="B57" s="168"/>
      <c r="C57" s="218"/>
      <c r="D57" s="167"/>
      <c r="E57" s="168"/>
      <c r="F57" s="168"/>
      <c r="G57" s="218"/>
      <c r="H57" s="167" t="s">
        <v>70</v>
      </c>
      <c r="I57" s="168"/>
      <c r="J57" s="168"/>
      <c r="K57" s="168"/>
      <c r="L57" s="152"/>
      <c r="M57" s="152"/>
      <c r="N57" s="152"/>
      <c r="O57" s="152"/>
      <c r="P57" s="152"/>
      <c r="Q57" s="152"/>
      <c r="R57" s="152"/>
      <c r="S57" s="152"/>
      <c r="T57" s="152"/>
      <c r="U57" s="152"/>
      <c r="V57" s="152"/>
      <c r="W57" s="152"/>
      <c r="X57" s="168"/>
      <c r="Y57" s="168"/>
      <c r="Z57" s="168"/>
      <c r="AA57" s="168"/>
      <c r="AB57" s="168"/>
      <c r="AC57" s="168"/>
      <c r="AD57" s="168"/>
      <c r="AE57" s="168"/>
      <c r="AF57" s="168"/>
      <c r="AG57" s="168"/>
      <c r="AH57" s="168"/>
      <c r="AI57" s="168"/>
      <c r="AJ57" s="168"/>
      <c r="AK57" s="218"/>
      <c r="AL57" s="35"/>
      <c r="AM57" s="131" t="str">
        <f>IF($BW$55=TRUE,"【GW・RW】","")</f>
        <v/>
      </c>
      <c r="AN57" s="132"/>
      <c r="AO57" s="88"/>
      <c r="AP57" s="88"/>
      <c r="AQ57" s="88"/>
      <c r="AR57" s="88"/>
      <c r="AS57" s="88"/>
      <c r="AT57" s="88"/>
      <c r="AU57" s="88"/>
      <c r="AV57" s="88"/>
      <c r="AW57" s="88"/>
      <c r="AX57" s="88"/>
      <c r="AY57" s="88"/>
      <c r="AZ57" s="88"/>
      <c r="BA57" s="88"/>
      <c r="BB57" s="88"/>
      <c r="BC57" s="95"/>
      <c r="BD57" s="95"/>
      <c r="BE57" s="95"/>
      <c r="BF57" s="95"/>
      <c r="BG57" s="262"/>
      <c r="BH57" s="123"/>
      <c r="BI57" s="121"/>
      <c r="BJ57" s="121"/>
      <c r="BK57" s="121"/>
      <c r="BL57" s="121"/>
      <c r="BM57" s="121"/>
      <c r="BN57" s="121"/>
      <c r="BO57" s="121"/>
      <c r="BP57" s="121"/>
      <c r="BQ57" s="121"/>
      <c r="BR57" s="121"/>
      <c r="BS57" s="121"/>
      <c r="BT57" s="122"/>
      <c r="BU57" s="34"/>
    </row>
    <row r="58" spans="1:75" ht="12" customHeight="1" x14ac:dyDescent="0.4">
      <c r="A58" s="167"/>
      <c r="B58" s="168"/>
      <c r="C58" s="218"/>
      <c r="D58" s="198"/>
      <c r="E58" s="162"/>
      <c r="F58" s="162"/>
      <c r="G58" s="209"/>
      <c r="H58" s="198" t="s">
        <v>71</v>
      </c>
      <c r="I58" s="162"/>
      <c r="J58" s="162"/>
      <c r="K58" s="162"/>
      <c r="L58" s="151"/>
      <c r="M58" s="151"/>
      <c r="N58" s="151"/>
      <c r="O58" s="151"/>
      <c r="P58" s="151"/>
      <c r="Q58" s="151"/>
      <c r="R58" s="151"/>
      <c r="S58" s="151"/>
      <c r="T58" s="151"/>
      <c r="U58" s="151"/>
      <c r="V58" s="151"/>
      <c r="W58" s="151"/>
      <c r="X58" s="162"/>
      <c r="Y58" s="162"/>
      <c r="Z58" s="162"/>
      <c r="AA58" s="162"/>
      <c r="AB58" s="162"/>
      <c r="AC58" s="162"/>
      <c r="AD58" s="162"/>
      <c r="AE58" s="162"/>
      <c r="AF58" s="162"/>
      <c r="AG58" s="162"/>
      <c r="AH58" s="162"/>
      <c r="AI58" s="162"/>
      <c r="AJ58" s="162"/>
      <c r="AK58" s="209"/>
      <c r="AL58" s="35"/>
      <c r="AM58" s="131" t="str">
        <f>IF($BW$55=TRUE,"【仕上げ材】","")</f>
        <v/>
      </c>
      <c r="AN58" s="132"/>
      <c r="AO58" s="88"/>
      <c r="AP58" s="88"/>
      <c r="AQ58" s="88"/>
      <c r="AR58" s="88"/>
      <c r="AS58" s="88"/>
      <c r="AT58" s="88"/>
      <c r="AU58" s="88"/>
      <c r="AV58" s="88"/>
      <c r="AW58" s="88"/>
      <c r="AX58" s="88"/>
      <c r="AY58" s="88"/>
      <c r="AZ58" s="88"/>
      <c r="BA58" s="88"/>
      <c r="BB58" s="88"/>
      <c r="BC58" s="88"/>
      <c r="BD58" s="88"/>
      <c r="BE58" s="88"/>
      <c r="BF58" s="88"/>
      <c r="BG58" s="66"/>
      <c r="BH58" s="123"/>
      <c r="BI58" s="121"/>
      <c r="BJ58" s="121"/>
      <c r="BK58" s="121"/>
      <c r="BL58" s="121"/>
      <c r="BM58" s="121"/>
      <c r="BN58" s="121"/>
      <c r="BO58" s="121"/>
      <c r="BP58" s="121"/>
      <c r="BQ58" s="121"/>
      <c r="BR58" s="121"/>
      <c r="BS58" s="121"/>
      <c r="BT58" s="122"/>
      <c r="BU58" s="34"/>
    </row>
    <row r="59" spans="1:75" ht="12" customHeight="1" x14ac:dyDescent="0.4">
      <c r="A59" s="167"/>
      <c r="B59" s="168"/>
      <c r="C59" s="218"/>
      <c r="D59" s="148" t="s">
        <v>96</v>
      </c>
      <c r="E59" s="149"/>
      <c r="F59" s="149"/>
      <c r="G59" s="150"/>
      <c r="H59" s="148" t="s">
        <v>82</v>
      </c>
      <c r="I59" s="149"/>
      <c r="J59" s="153"/>
      <c r="K59" s="153"/>
      <c r="L59" s="153"/>
      <c r="M59" s="153"/>
      <c r="N59" s="153"/>
      <c r="O59" s="153"/>
      <c r="P59" s="153"/>
      <c r="Q59" s="153"/>
      <c r="R59" s="153"/>
      <c r="S59" s="153"/>
      <c r="T59" s="153"/>
      <c r="U59" s="153"/>
      <c r="V59" s="153"/>
      <c r="W59" s="153"/>
      <c r="X59" s="149"/>
      <c r="Y59" s="149"/>
      <c r="Z59" s="149"/>
      <c r="AA59" s="149"/>
      <c r="AB59" s="149"/>
      <c r="AC59" s="149"/>
      <c r="AD59" s="149"/>
      <c r="AE59" s="149"/>
      <c r="AF59" s="149"/>
      <c r="AG59" s="149"/>
      <c r="AH59" s="149"/>
      <c r="AI59" s="149"/>
      <c r="AJ59" s="149"/>
      <c r="AK59" s="150"/>
      <c r="AL59" s="35"/>
      <c r="AM59" s="131" t="str">
        <f>IF($BW$55=TRUE,"【施工位置】","")</f>
        <v/>
      </c>
      <c r="AN59" s="132"/>
      <c r="AO59" s="88"/>
      <c r="AP59" s="88"/>
      <c r="AQ59" s="88"/>
      <c r="AR59" s="88"/>
      <c r="AS59" s="88"/>
      <c r="AT59" s="88"/>
      <c r="AU59" s="88"/>
      <c r="AV59" s="88"/>
      <c r="AW59" s="88"/>
      <c r="AX59" s="88"/>
      <c r="AY59" s="88"/>
      <c r="AZ59" s="88"/>
      <c r="BA59" s="88"/>
      <c r="BB59" s="88"/>
      <c r="BC59" s="88"/>
      <c r="BD59" s="88"/>
      <c r="BE59" s="88"/>
      <c r="BF59" s="88"/>
      <c r="BG59" s="66"/>
      <c r="BH59" s="123"/>
      <c r="BI59" s="121"/>
      <c r="BJ59" s="121"/>
      <c r="BK59" s="121"/>
      <c r="BL59" s="121"/>
      <c r="BM59" s="121"/>
      <c r="BN59" s="121"/>
      <c r="BO59" s="121"/>
      <c r="BP59" s="121"/>
      <c r="BQ59" s="121"/>
      <c r="BR59" s="121"/>
      <c r="BS59" s="121"/>
      <c r="BT59" s="122"/>
      <c r="BU59" s="34"/>
    </row>
    <row r="60" spans="1:75" ht="12" customHeight="1" thickBot="1" x14ac:dyDescent="0.45">
      <c r="A60" s="198"/>
      <c r="B60" s="162"/>
      <c r="C60" s="209"/>
      <c r="D60" s="198"/>
      <c r="E60" s="162"/>
      <c r="F60" s="162"/>
      <c r="G60" s="209"/>
      <c r="H60" s="167" t="s">
        <v>97</v>
      </c>
      <c r="I60" s="168"/>
      <c r="J60" s="152"/>
      <c r="K60" s="152"/>
      <c r="L60" s="152"/>
      <c r="M60" s="152"/>
      <c r="N60" s="152"/>
      <c r="O60" s="152"/>
      <c r="P60" s="152"/>
      <c r="Q60" s="152"/>
      <c r="R60" s="152"/>
      <c r="S60" s="152"/>
      <c r="T60" s="152"/>
      <c r="U60" s="152"/>
      <c r="V60" s="152"/>
      <c r="W60" s="152"/>
      <c r="X60" s="162"/>
      <c r="Y60" s="162"/>
      <c r="Z60" s="162"/>
      <c r="AA60" s="162"/>
      <c r="AB60" s="162"/>
      <c r="AC60" s="162"/>
      <c r="AD60" s="162"/>
      <c r="AE60" s="162"/>
      <c r="AF60" s="162"/>
      <c r="AG60" s="162"/>
      <c r="AH60" s="162"/>
      <c r="AI60" s="162"/>
      <c r="AJ60" s="162"/>
      <c r="AK60" s="209"/>
      <c r="AL60" s="35"/>
      <c r="AM60" s="133" t="str">
        <f>IF($BW$55=TRUE,"【貫通措置】","")</f>
        <v/>
      </c>
      <c r="AN60" s="134"/>
      <c r="AO60" s="127"/>
      <c r="AP60" s="127"/>
      <c r="AQ60" s="127"/>
      <c r="AR60" s="127"/>
      <c r="AS60" s="127"/>
      <c r="AT60" s="127"/>
      <c r="AU60" s="127"/>
      <c r="AV60" s="127"/>
      <c r="AW60" s="127"/>
      <c r="AX60" s="127"/>
      <c r="AY60" s="127"/>
      <c r="AZ60" s="127"/>
      <c r="BA60" s="127"/>
      <c r="BB60" s="127"/>
      <c r="BC60" s="127"/>
      <c r="BD60" s="127"/>
      <c r="BE60" s="127"/>
      <c r="BF60" s="127"/>
      <c r="BG60" s="67"/>
      <c r="BH60" s="124"/>
      <c r="BI60" s="125"/>
      <c r="BJ60" s="125"/>
      <c r="BK60" s="125"/>
      <c r="BL60" s="125"/>
      <c r="BM60" s="125"/>
      <c r="BN60" s="125"/>
      <c r="BO60" s="125"/>
      <c r="BP60" s="125"/>
      <c r="BQ60" s="125"/>
      <c r="BR60" s="125"/>
      <c r="BS60" s="125"/>
      <c r="BT60" s="126"/>
      <c r="BU60" s="34"/>
    </row>
    <row r="61" spans="1:75" ht="12" customHeight="1" thickBot="1" x14ac:dyDescent="0.45">
      <c r="A61" s="175" t="s">
        <v>81</v>
      </c>
      <c r="B61" s="176"/>
      <c r="C61" s="176"/>
      <c r="D61" s="22" t="s">
        <v>89</v>
      </c>
      <c r="E61" s="129" t="s">
        <v>77</v>
      </c>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83"/>
      <c r="AL61" s="35"/>
      <c r="AM61" s="32"/>
      <c r="AN61" s="250" t="s">
        <v>101</v>
      </c>
      <c r="AO61" s="251"/>
      <c r="AP61" s="251"/>
      <c r="AQ61" s="251"/>
      <c r="AR61" s="251"/>
      <c r="AS61" s="251"/>
      <c r="AT61" s="251"/>
      <c r="AU61" s="251"/>
      <c r="AV61" s="251"/>
      <c r="AW61" s="251"/>
      <c r="AX61" s="251"/>
      <c r="AY61" s="251"/>
      <c r="AZ61" s="251"/>
      <c r="BA61" s="251"/>
      <c r="BB61" s="251"/>
      <c r="BC61" s="251"/>
      <c r="BD61" s="251"/>
      <c r="BE61" s="251"/>
      <c r="BF61" s="251"/>
      <c r="BG61" s="252"/>
      <c r="BH61" s="81" t="str">
        <f>IF($BW$61=TRUE,"＜備　考＞","")</f>
        <v/>
      </c>
      <c r="BI61" s="82"/>
      <c r="BJ61" s="82"/>
      <c r="BK61" s="82"/>
      <c r="BL61" s="82"/>
      <c r="BM61" s="82"/>
      <c r="BN61" s="82"/>
      <c r="BO61" s="82"/>
      <c r="BP61" s="82"/>
      <c r="BQ61" s="82"/>
      <c r="BR61" s="82"/>
      <c r="BS61" s="82"/>
      <c r="BT61" s="83"/>
      <c r="BU61" s="34"/>
      <c r="BW61" s="33" t="b">
        <v>0</v>
      </c>
    </row>
    <row r="62" spans="1:75" ht="12" customHeight="1" thickTop="1" x14ac:dyDescent="0.4">
      <c r="A62" s="196" t="s">
        <v>75</v>
      </c>
      <c r="B62" s="197"/>
      <c r="C62" s="197"/>
      <c r="D62" s="270"/>
      <c r="E62" s="271"/>
      <c r="F62" s="271"/>
      <c r="G62" s="271"/>
      <c r="H62" s="271"/>
      <c r="I62" s="271"/>
      <c r="J62" s="271"/>
      <c r="K62" s="271"/>
      <c r="L62" s="271"/>
      <c r="M62" s="271"/>
      <c r="N62" s="271"/>
      <c r="O62" s="271"/>
      <c r="P62" s="271"/>
      <c r="Q62" s="271"/>
      <c r="R62" s="271"/>
      <c r="S62" s="271"/>
      <c r="T62" s="271"/>
      <c r="U62" s="271"/>
      <c r="V62" s="271"/>
      <c r="W62" s="271"/>
      <c r="X62" s="271"/>
      <c r="Y62" s="271"/>
      <c r="Z62" s="271"/>
      <c r="AA62" s="271"/>
      <c r="AB62" s="271"/>
      <c r="AC62" s="271"/>
      <c r="AD62" s="271"/>
      <c r="AE62" s="271"/>
      <c r="AF62" s="271"/>
      <c r="AG62" s="271"/>
      <c r="AH62" s="271"/>
      <c r="AI62" s="271"/>
      <c r="AJ62" s="271"/>
      <c r="AK62" s="272"/>
      <c r="AL62" s="35"/>
      <c r="AM62" s="131" t="str">
        <f>IF($BW$61=TRUE,"【  仕  様  】","")</f>
        <v/>
      </c>
      <c r="AN62" s="132"/>
      <c r="AO62" s="88"/>
      <c r="AP62" s="88"/>
      <c r="AQ62" s="88"/>
      <c r="AR62" s="88"/>
      <c r="AS62" s="88"/>
      <c r="AT62" s="88"/>
      <c r="AU62" s="88"/>
      <c r="AV62" s="88"/>
      <c r="AW62" s="88"/>
      <c r="AX62" s="88"/>
      <c r="AY62" s="88"/>
      <c r="AZ62" s="88"/>
      <c r="BA62" s="88"/>
      <c r="BB62" s="88"/>
      <c r="BC62" s="88"/>
      <c r="BD62" s="88"/>
      <c r="BE62" s="88"/>
      <c r="BF62" s="88"/>
      <c r="BG62" s="34"/>
      <c r="BH62" s="120"/>
      <c r="BI62" s="143"/>
      <c r="BJ62" s="143"/>
      <c r="BK62" s="143"/>
      <c r="BL62" s="143"/>
      <c r="BM62" s="143"/>
      <c r="BN62" s="143"/>
      <c r="BO62" s="143"/>
      <c r="BP62" s="143"/>
      <c r="BQ62" s="143"/>
      <c r="BR62" s="143"/>
      <c r="BS62" s="143"/>
      <c r="BT62" s="144"/>
      <c r="BU62" s="34"/>
    </row>
    <row r="63" spans="1:75" ht="12" customHeight="1" x14ac:dyDescent="0.4">
      <c r="A63" s="175" t="s">
        <v>111</v>
      </c>
      <c r="B63" s="176"/>
      <c r="C63" s="176"/>
      <c r="D63" s="128" t="s">
        <v>87</v>
      </c>
      <c r="E63" s="129"/>
      <c r="F63" s="129"/>
      <c r="G63" s="129"/>
      <c r="H63" s="129"/>
      <c r="I63" s="129"/>
      <c r="J63" s="129"/>
      <c r="K63" s="129"/>
      <c r="L63" s="129"/>
      <c r="M63" s="129"/>
      <c r="N63" s="129"/>
      <c r="O63" s="129"/>
      <c r="P63" s="129"/>
      <c r="Q63" s="129"/>
      <c r="R63" s="129"/>
      <c r="S63" s="149"/>
      <c r="T63" s="149"/>
      <c r="U63" s="149"/>
      <c r="V63" s="149"/>
      <c r="W63" s="149"/>
      <c r="X63" s="149"/>
      <c r="Y63" s="149"/>
      <c r="Z63" s="149"/>
      <c r="AA63" s="149"/>
      <c r="AB63" s="149"/>
      <c r="AC63" s="149"/>
      <c r="AD63" s="149"/>
      <c r="AE63" s="149"/>
      <c r="AF63" s="149"/>
      <c r="AG63" s="149"/>
      <c r="AH63" s="149"/>
      <c r="AI63" s="149"/>
      <c r="AJ63" s="149"/>
      <c r="AK63" s="150"/>
      <c r="AL63" s="35"/>
      <c r="AM63" s="131" t="str">
        <f>IF($BW$61=TRUE,"【施工位置】","")</f>
        <v/>
      </c>
      <c r="AN63" s="132"/>
      <c r="AO63" s="88"/>
      <c r="AP63" s="88"/>
      <c r="AQ63" s="88"/>
      <c r="AR63" s="88"/>
      <c r="AS63" s="88"/>
      <c r="AT63" s="88"/>
      <c r="AU63" s="88"/>
      <c r="AV63" s="88"/>
      <c r="AW63" s="88"/>
      <c r="AX63" s="88"/>
      <c r="AY63" s="88"/>
      <c r="AZ63" s="88"/>
      <c r="BA63" s="88"/>
      <c r="BB63" s="88"/>
      <c r="BC63" s="88"/>
      <c r="BD63" s="88"/>
      <c r="BE63" s="88"/>
      <c r="BF63" s="88"/>
      <c r="BG63" s="34"/>
      <c r="BH63" s="120"/>
      <c r="BI63" s="143"/>
      <c r="BJ63" s="143"/>
      <c r="BK63" s="143"/>
      <c r="BL63" s="143"/>
      <c r="BM63" s="143"/>
      <c r="BN63" s="143"/>
      <c r="BO63" s="143"/>
      <c r="BP63" s="143"/>
      <c r="BQ63" s="143"/>
      <c r="BR63" s="143"/>
      <c r="BS63" s="143"/>
      <c r="BT63" s="144"/>
      <c r="BU63" s="34"/>
    </row>
    <row r="64" spans="1:75" ht="12" customHeight="1" x14ac:dyDescent="0.4">
      <c r="A64" s="201"/>
      <c r="B64" s="160"/>
      <c r="C64" s="160"/>
      <c r="D64" s="29" t="s">
        <v>79</v>
      </c>
      <c r="E64" s="130" t="s">
        <v>78</v>
      </c>
      <c r="F64" s="130"/>
      <c r="G64" s="130"/>
      <c r="H64" s="130"/>
      <c r="I64" s="130"/>
      <c r="J64" s="130"/>
      <c r="K64" s="223"/>
      <c r="L64" s="223"/>
      <c r="M64" s="223"/>
      <c r="N64" s="223"/>
      <c r="O64" s="223"/>
      <c r="P64" s="223"/>
      <c r="Q64" s="223"/>
      <c r="R64" s="223"/>
      <c r="S64" s="162"/>
      <c r="T64" s="162"/>
      <c r="U64" s="162"/>
      <c r="V64" s="162"/>
      <c r="W64" s="162"/>
      <c r="X64" s="162"/>
      <c r="Y64" s="162"/>
      <c r="Z64" s="162"/>
      <c r="AA64" s="162"/>
      <c r="AB64" s="162"/>
      <c r="AC64" s="162"/>
      <c r="AD64" s="162"/>
      <c r="AE64" s="162"/>
      <c r="AF64" s="162"/>
      <c r="AG64" s="162"/>
      <c r="AH64" s="162"/>
      <c r="AI64" s="162"/>
      <c r="AJ64" s="162"/>
      <c r="AK64" s="209"/>
      <c r="AL64" s="35"/>
      <c r="AM64" s="135" t="str">
        <f>IF($BW$61=TRUE,"【貫通措置】","")</f>
        <v/>
      </c>
      <c r="AN64" s="136"/>
      <c r="AO64" s="109"/>
      <c r="AP64" s="109"/>
      <c r="AQ64" s="109"/>
      <c r="AR64" s="109"/>
      <c r="AS64" s="109"/>
      <c r="AT64" s="109"/>
      <c r="AU64" s="109"/>
      <c r="AV64" s="109"/>
      <c r="AW64" s="109"/>
      <c r="AX64" s="109"/>
      <c r="AY64" s="109"/>
      <c r="AZ64" s="109"/>
      <c r="BA64" s="109"/>
      <c r="BB64" s="109"/>
      <c r="BC64" s="109"/>
      <c r="BD64" s="109"/>
      <c r="BE64" s="109"/>
      <c r="BF64" s="109"/>
      <c r="BG64" s="38"/>
      <c r="BH64" s="145"/>
      <c r="BI64" s="146"/>
      <c r="BJ64" s="146"/>
      <c r="BK64" s="146"/>
      <c r="BL64" s="146"/>
      <c r="BM64" s="146"/>
      <c r="BN64" s="146"/>
      <c r="BO64" s="146"/>
      <c r="BP64" s="146"/>
      <c r="BQ64" s="146"/>
      <c r="BR64" s="146"/>
      <c r="BS64" s="146"/>
      <c r="BT64" s="147"/>
      <c r="BU64" s="34"/>
    </row>
    <row r="65" spans="1:73" ht="12" customHeight="1" x14ac:dyDescent="0.4">
      <c r="A65" s="177"/>
      <c r="B65" s="178"/>
      <c r="C65" s="178"/>
      <c r="D65" s="178"/>
      <c r="E65" s="178"/>
      <c r="F65" s="178"/>
      <c r="G65" s="178"/>
      <c r="H65" s="178"/>
      <c r="I65" s="178"/>
      <c r="J65" s="178"/>
      <c r="K65" s="178"/>
      <c r="L65" s="178"/>
      <c r="M65" s="178"/>
      <c r="N65" s="178"/>
      <c r="O65" s="178"/>
      <c r="P65" s="178"/>
      <c r="Q65" s="178"/>
      <c r="R65" s="178"/>
      <c r="S65" s="178"/>
      <c r="T65" s="178"/>
      <c r="U65" s="178"/>
      <c r="V65" s="178"/>
      <c r="W65" s="178"/>
      <c r="X65" s="178"/>
      <c r="Y65" s="178"/>
      <c r="Z65" s="178"/>
      <c r="AA65" s="178"/>
      <c r="AB65" s="178"/>
      <c r="AC65" s="178"/>
      <c r="AD65" s="178"/>
      <c r="AE65" s="178"/>
      <c r="AF65" s="178"/>
      <c r="AG65" s="178"/>
      <c r="AH65" s="178"/>
      <c r="AI65" s="178"/>
      <c r="AJ65" s="178"/>
      <c r="AK65" s="179"/>
      <c r="AL65" s="156"/>
      <c r="AM65" s="249"/>
      <c r="AN65" s="249"/>
      <c r="AO65" s="249"/>
      <c r="AP65" s="249"/>
      <c r="AQ65" s="249"/>
      <c r="AR65" s="249"/>
      <c r="AS65" s="249"/>
      <c r="AT65" s="249"/>
      <c r="AU65" s="249"/>
      <c r="AV65" s="249"/>
      <c r="AW65" s="249"/>
      <c r="AX65" s="249"/>
      <c r="AY65" s="249"/>
      <c r="AZ65" s="249"/>
      <c r="BA65" s="249"/>
      <c r="BB65" s="249"/>
      <c r="BC65" s="249"/>
      <c r="BD65" s="249"/>
      <c r="BE65" s="249"/>
      <c r="BF65" s="249"/>
      <c r="BG65" s="249"/>
      <c r="BH65" s="249"/>
      <c r="BI65" s="249"/>
      <c r="BJ65" s="249"/>
      <c r="BK65" s="249"/>
      <c r="BL65" s="249"/>
      <c r="BM65" s="249"/>
      <c r="BN65" s="249"/>
      <c r="BO65" s="249"/>
      <c r="BP65" s="249"/>
      <c r="BQ65" s="249"/>
      <c r="BR65" s="249"/>
      <c r="BS65" s="249"/>
      <c r="BT65" s="249"/>
      <c r="BU65" s="157"/>
    </row>
    <row r="66" spans="1:73" ht="25.5" customHeight="1" x14ac:dyDescent="0.4">
      <c r="A66" s="246"/>
      <c r="B66" s="247"/>
      <c r="C66" s="247"/>
      <c r="D66" s="247"/>
      <c r="E66" s="247"/>
      <c r="F66" s="247"/>
      <c r="G66" s="247"/>
      <c r="H66" s="247"/>
      <c r="I66" s="247"/>
      <c r="J66" s="247"/>
      <c r="K66" s="247"/>
      <c r="L66" s="247"/>
      <c r="M66" s="247"/>
      <c r="N66" s="247"/>
      <c r="O66" s="247"/>
      <c r="P66" s="248"/>
      <c r="Q66" s="246"/>
      <c r="R66" s="247"/>
      <c r="S66" s="247"/>
      <c r="T66" s="247"/>
      <c r="U66" s="248"/>
      <c r="V66" s="87"/>
      <c r="W66" s="85"/>
      <c r="X66" s="85"/>
      <c r="Y66" s="85"/>
      <c r="Z66" s="85"/>
      <c r="AA66" s="85"/>
      <c r="AB66" s="85"/>
      <c r="AC66" s="85"/>
      <c r="AD66" s="85"/>
      <c r="AE66" s="85"/>
      <c r="AF66" s="85"/>
      <c r="AG66" s="85"/>
      <c r="AH66" s="85"/>
      <c r="AI66" s="85"/>
      <c r="AJ66" s="85"/>
      <c r="AK66" s="85"/>
      <c r="AL66" s="85"/>
      <c r="AM66" s="84"/>
      <c r="AN66" s="85"/>
      <c r="AO66" s="85"/>
      <c r="AP66" s="85"/>
      <c r="AQ66" s="85"/>
      <c r="AR66" s="85"/>
      <c r="AS66" s="85"/>
      <c r="AT66" s="86"/>
      <c r="AU66" s="114" t="s">
        <v>104</v>
      </c>
      <c r="AV66" s="115"/>
      <c r="AW66" s="115"/>
      <c r="AX66" s="115"/>
      <c r="AY66" s="115"/>
      <c r="AZ66" s="115"/>
      <c r="BA66" s="115"/>
      <c r="BB66" s="115"/>
      <c r="BC66" s="115"/>
      <c r="BD66" s="115"/>
      <c r="BE66" s="115"/>
      <c r="BF66" s="115"/>
      <c r="BG66" s="115"/>
      <c r="BH66" s="115"/>
      <c r="BI66" s="115"/>
      <c r="BJ66" s="116"/>
      <c r="BK66" s="114" t="s">
        <v>260</v>
      </c>
      <c r="BL66" s="115"/>
      <c r="BM66" s="115"/>
      <c r="BN66" s="115"/>
      <c r="BO66" s="116"/>
      <c r="BP66" s="111" t="s">
        <v>258</v>
      </c>
      <c r="BQ66" s="112"/>
      <c r="BR66" s="112"/>
      <c r="BS66" s="112"/>
      <c r="BT66" s="112"/>
      <c r="BU66" s="113"/>
    </row>
    <row r="67" spans="1:73" ht="12" customHeight="1" x14ac:dyDescent="0.4">
      <c r="BM67" s="18"/>
      <c r="BN67" s="18"/>
      <c r="BO67" s="18"/>
      <c r="BP67" s="18"/>
      <c r="BQ67" s="18"/>
      <c r="BR67" s="18"/>
      <c r="BS67" s="18"/>
      <c r="BT67" s="18"/>
      <c r="BU67" s="18"/>
    </row>
    <row r="68" spans="1:73" ht="12.75" customHeight="1" x14ac:dyDescent="0.4">
      <c r="C68" s="17"/>
      <c r="BM68" s="18"/>
      <c r="BN68" s="18"/>
      <c r="BO68" s="18"/>
      <c r="BP68" s="18"/>
      <c r="BQ68" s="18"/>
      <c r="BR68" s="18"/>
      <c r="BS68" s="18"/>
      <c r="BT68" s="18"/>
      <c r="BU68" s="18"/>
    </row>
    <row r="71" spans="1:73" ht="12" customHeight="1" x14ac:dyDescent="0.4">
      <c r="AS71" s="19"/>
    </row>
  </sheetData>
  <sheetProtection algorithmName="SHA-512" hashValue="es13ZrQh4PDXAExxkYEhg84HDoEwXdV21z8LJznP3agxFlbGaeBACNA1/eKhDT73OTGgHGgWHWUxQb5e4B222g==" saltValue="BwlwMw77gvTu48fY03xTMg==" spinCount="100000" sheet="1" objects="1" scenarios="1"/>
  <mergeCells count="411">
    <mergeCell ref="BL38:BS38"/>
    <mergeCell ref="AM56:AN56"/>
    <mergeCell ref="AG34:AJ34"/>
    <mergeCell ref="BK24:BT24"/>
    <mergeCell ref="AR30:AT30"/>
    <mergeCell ref="BL33:BS33"/>
    <mergeCell ref="BL34:BS34"/>
    <mergeCell ref="BL35:BS35"/>
    <mergeCell ref="AO37:AQ37"/>
    <mergeCell ref="AO36:AQ36"/>
    <mergeCell ref="AO35:AQ35"/>
    <mergeCell ref="BL37:BS37"/>
    <mergeCell ref="AO38:AQ38"/>
    <mergeCell ref="BL40:BS40"/>
    <mergeCell ref="BL36:BS36"/>
    <mergeCell ref="AU33:BJ33"/>
    <mergeCell ref="AR33:AT33"/>
    <mergeCell ref="AR29:AT29"/>
    <mergeCell ref="AO32:AQ32"/>
    <mergeCell ref="AM32:AN32"/>
    <mergeCell ref="AM33:AN33"/>
    <mergeCell ref="AM25:AN31"/>
    <mergeCell ref="AR28:AX28"/>
    <mergeCell ref="AR27:AV27"/>
    <mergeCell ref="X5:AK5"/>
    <mergeCell ref="E23:AE23"/>
    <mergeCell ref="AL17:BU17"/>
    <mergeCell ref="BE23:BJ23"/>
    <mergeCell ref="AZ20:BJ20"/>
    <mergeCell ref="AZ19:BJ19"/>
    <mergeCell ref="AM23:AN24"/>
    <mergeCell ref="AN18:BT18"/>
    <mergeCell ref="T19:V19"/>
    <mergeCell ref="BL21:BS21"/>
    <mergeCell ref="BL22:BS22"/>
    <mergeCell ref="AR19:AY19"/>
    <mergeCell ref="AR20:AY20"/>
    <mergeCell ref="AM22:AN22"/>
    <mergeCell ref="AM19:AN20"/>
    <mergeCell ref="AG6:AK6"/>
    <mergeCell ref="X7:AK7"/>
    <mergeCell ref="BL23:BS23"/>
    <mergeCell ref="E61:AK61"/>
    <mergeCell ref="A53:C53"/>
    <mergeCell ref="A52:C52"/>
    <mergeCell ref="A51:C51"/>
    <mergeCell ref="A49:C49"/>
    <mergeCell ref="D60:G60"/>
    <mergeCell ref="D58:G58"/>
    <mergeCell ref="AF21:AK23"/>
    <mergeCell ref="X13:AK13"/>
    <mergeCell ref="AG14:AK14"/>
    <mergeCell ref="T15:AK15"/>
    <mergeCell ref="T16:AK16"/>
    <mergeCell ref="A46:C46"/>
    <mergeCell ref="A47:C47"/>
    <mergeCell ref="E42:G42"/>
    <mergeCell ref="L41:M41"/>
    <mergeCell ref="Q41:R41"/>
    <mergeCell ref="E41:G41"/>
    <mergeCell ref="D43:AK43"/>
    <mergeCell ref="AJ44:AK44"/>
    <mergeCell ref="X59:AK60"/>
    <mergeCell ref="K53:Z53"/>
    <mergeCell ref="K54:Z54"/>
    <mergeCell ref="H55:K55"/>
    <mergeCell ref="X55:AK58"/>
    <mergeCell ref="H41:J41"/>
    <mergeCell ref="H42:J42"/>
    <mergeCell ref="AO39:AQ39"/>
    <mergeCell ref="AO40:AQ40"/>
    <mergeCell ref="AS52:BA52"/>
    <mergeCell ref="AS51:BA51"/>
    <mergeCell ref="AO53:BA53"/>
    <mergeCell ref="AO50:AV50"/>
    <mergeCell ref="AW50:AY50"/>
    <mergeCell ref="AO51:AR51"/>
    <mergeCell ref="AM57:AN57"/>
    <mergeCell ref="AL54:BU54"/>
    <mergeCell ref="BB51:BH53"/>
    <mergeCell ref="AV56:BG56"/>
    <mergeCell ref="BC57:BG57"/>
    <mergeCell ref="AN55:BG55"/>
    <mergeCell ref="AO41:AQ41"/>
    <mergeCell ref="AM52:AN52"/>
    <mergeCell ref="AZ50:BH50"/>
    <mergeCell ref="AM42:BH42"/>
    <mergeCell ref="AW39:BJ39"/>
    <mergeCell ref="BI45:BN45"/>
    <mergeCell ref="BI46:BN46"/>
    <mergeCell ref="BI47:BN47"/>
    <mergeCell ref="Q66:U66"/>
    <mergeCell ref="S63:AK64"/>
    <mergeCell ref="A65:AK65"/>
    <mergeCell ref="AL65:BU65"/>
    <mergeCell ref="H60:I60"/>
    <mergeCell ref="AN61:BG61"/>
    <mergeCell ref="BI52:BN52"/>
    <mergeCell ref="BI53:BN53"/>
    <mergeCell ref="BI42:BT42"/>
    <mergeCell ref="BP43:BT43"/>
    <mergeCell ref="A66:P66"/>
    <mergeCell ref="J59:W59"/>
    <mergeCell ref="D53:G53"/>
    <mergeCell ref="A63:C64"/>
    <mergeCell ref="A62:C62"/>
    <mergeCell ref="A61:C61"/>
    <mergeCell ref="E48:AK48"/>
    <mergeCell ref="H56:K56"/>
    <mergeCell ref="H57:K57"/>
    <mergeCell ref="H58:K58"/>
    <mergeCell ref="H53:J53"/>
    <mergeCell ref="H54:J54"/>
    <mergeCell ref="D52:G52"/>
    <mergeCell ref="D55:G55"/>
    <mergeCell ref="G35:N35"/>
    <mergeCell ref="AA52:AK54"/>
    <mergeCell ref="X35:AE35"/>
    <mergeCell ref="AG35:AJ35"/>
    <mergeCell ref="X36:AE36"/>
    <mergeCell ref="AG36:AJ36"/>
    <mergeCell ref="AO34:AQ34"/>
    <mergeCell ref="AW38:BJ38"/>
    <mergeCell ref="AW40:BJ40"/>
    <mergeCell ref="P34:S34"/>
    <mergeCell ref="AR38:AV38"/>
    <mergeCell ref="AR37:AT37"/>
    <mergeCell ref="AR34:AT34"/>
    <mergeCell ref="AR40:AV40"/>
    <mergeCell ref="AR36:BJ36"/>
    <mergeCell ref="AR35:BJ35"/>
    <mergeCell ref="AU34:BJ34"/>
    <mergeCell ref="J37:L37"/>
    <mergeCell ref="P35:S35"/>
    <mergeCell ref="P36:S36"/>
    <mergeCell ref="X34:AE34"/>
    <mergeCell ref="D39:G39"/>
    <mergeCell ref="H40:J40"/>
    <mergeCell ref="AO52:AR52"/>
    <mergeCell ref="A34:C36"/>
    <mergeCell ref="A23:C26"/>
    <mergeCell ref="BK41:BT41"/>
    <mergeCell ref="AR41:BJ41"/>
    <mergeCell ref="BI48:BN48"/>
    <mergeCell ref="BI49:BN49"/>
    <mergeCell ref="A42:C42"/>
    <mergeCell ref="D36:F36"/>
    <mergeCell ref="AR39:AV39"/>
    <mergeCell ref="BL39:BS39"/>
    <mergeCell ref="AM43:BH48"/>
    <mergeCell ref="A45:AK45"/>
    <mergeCell ref="D44:G44"/>
    <mergeCell ref="H44:AI44"/>
    <mergeCell ref="A44:C44"/>
    <mergeCell ref="A43:C43"/>
    <mergeCell ref="A40:C40"/>
    <mergeCell ref="A39:C39"/>
    <mergeCell ref="A38:C38"/>
    <mergeCell ref="U33:AJ33"/>
    <mergeCell ref="H37:I37"/>
    <mergeCell ref="G36:N36"/>
    <mergeCell ref="AU37:BJ37"/>
    <mergeCell ref="G34:N34"/>
    <mergeCell ref="AM21:AN21"/>
    <mergeCell ref="AR24:BJ24"/>
    <mergeCell ref="AO24:AQ24"/>
    <mergeCell ref="AO26:AQ26"/>
    <mergeCell ref="AO29:AQ29"/>
    <mergeCell ref="AO28:AQ28"/>
    <mergeCell ref="AU21:BI21"/>
    <mergeCell ref="AU22:BI22"/>
    <mergeCell ref="AO25:AQ25"/>
    <mergeCell ref="AO21:AQ21"/>
    <mergeCell ref="AO22:AQ22"/>
    <mergeCell ref="A11:C13"/>
    <mergeCell ref="W19:X19"/>
    <mergeCell ref="H19:P19"/>
    <mergeCell ref="O17:Q17"/>
    <mergeCell ref="Q18:S18"/>
    <mergeCell ref="N31:O31"/>
    <mergeCell ref="P31:AK31"/>
    <mergeCell ref="D33:S33"/>
    <mergeCell ref="D29:G30"/>
    <mergeCell ref="H29:P30"/>
    <mergeCell ref="AG12:AK12"/>
    <mergeCell ref="X10:AK11"/>
    <mergeCell ref="I25:P25"/>
    <mergeCell ref="H17:N17"/>
    <mergeCell ref="N18:P18"/>
    <mergeCell ref="H18:M18"/>
    <mergeCell ref="Y17:AK19"/>
    <mergeCell ref="W18:X18"/>
    <mergeCell ref="A17:C19"/>
    <mergeCell ref="Q19:S19"/>
    <mergeCell ref="H10:W10"/>
    <mergeCell ref="A54:C60"/>
    <mergeCell ref="A50:C50"/>
    <mergeCell ref="U34:W34"/>
    <mergeCell ref="U35:W35"/>
    <mergeCell ref="U36:W36"/>
    <mergeCell ref="J60:W60"/>
    <mergeCell ref="A48:C48"/>
    <mergeCell ref="A30:C30"/>
    <mergeCell ref="A29:C29"/>
    <mergeCell ref="A33:C33"/>
    <mergeCell ref="U32:AK32"/>
    <mergeCell ref="D32:T32"/>
    <mergeCell ref="Q29:AK30"/>
    <mergeCell ref="D57:G57"/>
    <mergeCell ref="D56:G56"/>
    <mergeCell ref="D54:G54"/>
    <mergeCell ref="H39:U39"/>
    <mergeCell ref="E40:G40"/>
    <mergeCell ref="D31:G31"/>
    <mergeCell ref="E51:AK51"/>
    <mergeCell ref="E50:AK50"/>
    <mergeCell ref="E49:AK49"/>
    <mergeCell ref="E47:AK47"/>
    <mergeCell ref="E46:AK46"/>
    <mergeCell ref="A2:C2"/>
    <mergeCell ref="D2:AK3"/>
    <mergeCell ref="A28:C28"/>
    <mergeCell ref="A27:C27"/>
    <mergeCell ref="A22:C22"/>
    <mergeCell ref="A21:C21"/>
    <mergeCell ref="A20:C20"/>
    <mergeCell ref="A16:C16"/>
    <mergeCell ref="Y4:AF4"/>
    <mergeCell ref="Y8:AF8"/>
    <mergeCell ref="Y9:AF9"/>
    <mergeCell ref="Y12:AF12"/>
    <mergeCell ref="Y14:AF14"/>
    <mergeCell ref="U26:AG26"/>
    <mergeCell ref="D27:H27"/>
    <mergeCell ref="D28:H28"/>
    <mergeCell ref="I27:V27"/>
    <mergeCell ref="I28:V28"/>
    <mergeCell ref="E26:H26"/>
    <mergeCell ref="A8:C8"/>
    <mergeCell ref="H9:W9"/>
    <mergeCell ref="D4:G4"/>
    <mergeCell ref="D5:G5"/>
    <mergeCell ref="H15:N15"/>
    <mergeCell ref="A5:C5"/>
    <mergeCell ref="A4:C4"/>
    <mergeCell ref="A3:C3"/>
    <mergeCell ref="O15:S15"/>
    <mergeCell ref="D6:G6"/>
    <mergeCell ref="D7:G7"/>
    <mergeCell ref="D14:S14"/>
    <mergeCell ref="D13:G13"/>
    <mergeCell ref="D12:G12"/>
    <mergeCell ref="D10:G10"/>
    <mergeCell ref="H13:W13"/>
    <mergeCell ref="H12:W12"/>
    <mergeCell ref="A10:C10"/>
    <mergeCell ref="A14:C14"/>
    <mergeCell ref="A6:C7"/>
    <mergeCell ref="A9:C9"/>
    <mergeCell ref="A15:C15"/>
    <mergeCell ref="H6:K6"/>
    <mergeCell ref="H7:W7"/>
    <mergeCell ref="D8:G8"/>
    <mergeCell ref="D15:G15"/>
    <mergeCell ref="H8:W8"/>
    <mergeCell ref="D9:G9"/>
    <mergeCell ref="L6:AF6"/>
    <mergeCell ref="AG4:AK4"/>
    <mergeCell ref="Y40:AA40"/>
    <mergeCell ref="AB40:AI40"/>
    <mergeCell ref="E21:N21"/>
    <mergeCell ref="P22:AE22"/>
    <mergeCell ref="E24:AK24"/>
    <mergeCell ref="D16:G16"/>
    <mergeCell ref="O16:S16"/>
    <mergeCell ref="D34:F34"/>
    <mergeCell ref="D35:F35"/>
    <mergeCell ref="H16:N16"/>
    <mergeCell ref="AG8:AK8"/>
    <mergeCell ref="AG9:AK9"/>
    <mergeCell ref="H5:K5"/>
    <mergeCell ref="H4:W4"/>
    <mergeCell ref="L5:W5"/>
    <mergeCell ref="R17:X17"/>
    <mergeCell ref="E20:AK20"/>
    <mergeCell ref="J38:U38"/>
    <mergeCell ref="N37:O37"/>
    <mergeCell ref="H38:I38"/>
    <mergeCell ref="J31:K31"/>
    <mergeCell ref="W37:AK37"/>
    <mergeCell ref="W38:AK38"/>
    <mergeCell ref="BL25:BS25"/>
    <mergeCell ref="BL26:BS26"/>
    <mergeCell ref="BL27:BS27"/>
    <mergeCell ref="BL28:BS28"/>
    <mergeCell ref="BL29:BS29"/>
    <mergeCell ref="AR22:AT22"/>
    <mergeCell ref="AO27:AQ27"/>
    <mergeCell ref="AW27:BJ27"/>
    <mergeCell ref="A41:C41"/>
    <mergeCell ref="D37:G37"/>
    <mergeCell ref="D38:G38"/>
    <mergeCell ref="A32:C32"/>
    <mergeCell ref="A31:C31"/>
    <mergeCell ref="L40:X40"/>
    <mergeCell ref="AJ40:AK40"/>
    <mergeCell ref="S41:T41"/>
    <mergeCell ref="A37:C37"/>
    <mergeCell ref="Q25:T25"/>
    <mergeCell ref="Q26:T26"/>
    <mergeCell ref="U25:AG25"/>
    <mergeCell ref="I26:K26"/>
    <mergeCell ref="E25:H25"/>
    <mergeCell ref="AH25:AK26"/>
    <mergeCell ref="L26:M26"/>
    <mergeCell ref="AM34:AN41"/>
    <mergeCell ref="AR23:BD23"/>
    <mergeCell ref="V41:AK42"/>
    <mergeCell ref="L42:U42"/>
    <mergeCell ref="N41:O41"/>
    <mergeCell ref="AO56:AP56"/>
    <mergeCell ref="AQ56:AU56"/>
    <mergeCell ref="D17:G19"/>
    <mergeCell ref="T18:V18"/>
    <mergeCell ref="AO33:AQ33"/>
    <mergeCell ref="H52:J52"/>
    <mergeCell ref="K52:Z52"/>
    <mergeCell ref="W27:AK27"/>
    <mergeCell ref="W28:AK28"/>
    <mergeCell ref="N26:P26"/>
    <mergeCell ref="E22:N22"/>
    <mergeCell ref="P21:AE21"/>
    <mergeCell ref="P37:R37"/>
    <mergeCell ref="S37:U37"/>
    <mergeCell ref="W39:AK39"/>
    <mergeCell ref="AR26:AX26"/>
    <mergeCell ref="AR25:AV25"/>
    <mergeCell ref="AO19:AQ19"/>
    <mergeCell ref="AO20:AQ20"/>
    <mergeCell ref="D63:R63"/>
    <mergeCell ref="E64:J64"/>
    <mergeCell ref="AM59:AN59"/>
    <mergeCell ref="AM60:AN60"/>
    <mergeCell ref="AM62:AN62"/>
    <mergeCell ref="AM63:AN63"/>
    <mergeCell ref="AM64:AN64"/>
    <mergeCell ref="AM49:BH49"/>
    <mergeCell ref="AM53:AN53"/>
    <mergeCell ref="AM51:AN51"/>
    <mergeCell ref="AM50:AN50"/>
    <mergeCell ref="AO62:BF62"/>
    <mergeCell ref="BH55:BT55"/>
    <mergeCell ref="BH62:BT64"/>
    <mergeCell ref="D59:G59"/>
    <mergeCell ref="L58:W58"/>
    <mergeCell ref="L57:W57"/>
    <mergeCell ref="L56:W56"/>
    <mergeCell ref="L55:W55"/>
    <mergeCell ref="H59:I59"/>
    <mergeCell ref="AO58:BF58"/>
    <mergeCell ref="AM58:AN58"/>
    <mergeCell ref="K64:R64"/>
    <mergeCell ref="D62:AK62"/>
    <mergeCell ref="AL2:BU2"/>
    <mergeCell ref="AL3:BU16"/>
    <mergeCell ref="BP49:BT49"/>
    <mergeCell ref="BP50:BT50"/>
    <mergeCell ref="BP51:BT51"/>
    <mergeCell ref="BP52:BT52"/>
    <mergeCell ref="BP53:BT53"/>
    <mergeCell ref="BP66:BU66"/>
    <mergeCell ref="BK66:BO66"/>
    <mergeCell ref="BI43:BN43"/>
    <mergeCell ref="BP45:BT45"/>
    <mergeCell ref="BP44:BT44"/>
    <mergeCell ref="BP46:BT46"/>
    <mergeCell ref="BP47:BT47"/>
    <mergeCell ref="BI44:BN44"/>
    <mergeCell ref="AU66:BJ66"/>
    <mergeCell ref="AO63:BF63"/>
    <mergeCell ref="AO64:BF64"/>
    <mergeCell ref="BH56:BT60"/>
    <mergeCell ref="AO57:BB57"/>
    <mergeCell ref="AO59:BF59"/>
    <mergeCell ref="BI50:BN50"/>
    <mergeCell ref="BI51:BN51"/>
    <mergeCell ref="AO60:BF60"/>
    <mergeCell ref="BL19:BS19"/>
    <mergeCell ref="BL20:BS20"/>
    <mergeCell ref="BH61:BT61"/>
    <mergeCell ref="AM66:AT66"/>
    <mergeCell ref="V66:AL66"/>
    <mergeCell ref="BP48:BT48"/>
    <mergeCell ref="A1:AK1"/>
    <mergeCell ref="AL1:BU1"/>
    <mergeCell ref="AY26:BJ26"/>
    <mergeCell ref="AW25:BJ25"/>
    <mergeCell ref="AU29:BJ29"/>
    <mergeCell ref="AU30:BJ30"/>
    <mergeCell ref="AR32:BJ32"/>
    <mergeCell ref="AR31:BJ31"/>
    <mergeCell ref="AY28:BJ28"/>
    <mergeCell ref="BL30:BS30"/>
    <mergeCell ref="BL31:BS31"/>
    <mergeCell ref="BL32:BS32"/>
    <mergeCell ref="AO31:AQ31"/>
    <mergeCell ref="AO30:AQ30"/>
    <mergeCell ref="AO23:AQ23"/>
    <mergeCell ref="AR21:AT21"/>
    <mergeCell ref="D11:W11"/>
    <mergeCell ref="T14:X14"/>
  </mergeCells>
  <phoneticPr fontId="1"/>
  <conditionalFormatting sqref="AO56:AP56 BH56:BT60 AO57:BB57 AO58:BF60">
    <cfRule type="expression" dxfId="5" priority="2">
      <formula>$BW$55=TRUE</formula>
    </cfRule>
  </conditionalFormatting>
  <conditionalFormatting sqref="AO62:BF64 BH62:BT64">
    <cfRule type="expression" dxfId="4" priority="1">
      <formula>$BW$61=TRUE</formula>
    </cfRule>
  </conditionalFormatting>
  <conditionalFormatting sqref="AR19:AY19">
    <cfRule type="expression" dxfId="3" priority="4">
      <formula>$BW$18=TRUE</formula>
    </cfRule>
  </conditionalFormatting>
  <conditionalFormatting sqref="AR19:AY20 BL19:BS23 AU21:BI22 AR23:BD23 AW25:BJ25 BL25:BS40 AY26:BJ26 AW27:BJ27 AY28:BJ28 AU29:BJ30 AR31:BJ32 AU33:BJ34 AR35:BJ36 AU37:BJ37 AW38:BJ40 AM43:BH48 BI44:BN53 BP44:BT53 AO50:AV50 AZ50 AS51:BA52 AO53:BA53">
    <cfRule type="expression" dxfId="2" priority="3">
      <formula>$BW$18=TRUE</formula>
    </cfRule>
  </conditionalFormatting>
  <dataValidations count="76">
    <dataValidation type="list" allowBlank="1" showInputMessage="1" sqref="H4:W4 AR19" xr:uid="{9C1D64D7-6A30-4F96-9299-CAD959CB1F0E}">
      <formula1>"ガルバリウム鋼板,瓦,スレート"</formula1>
    </dataValidation>
    <dataValidation type="list" allowBlank="1" showInputMessage="1" sqref="BL19:BS19 Y4:AF4" xr:uid="{ACE3A678-6903-4C9A-BEB5-866FC254C1C6}">
      <formula1>"NM-,告示1400号-"</formula1>
    </dataValidation>
    <dataValidation type="list" allowBlank="1" showInputMessage="1" sqref="L5:W5" xr:uid="{A63FD372-F45E-4DFB-BC90-F558BBEBB3BC}">
      <formula1>"構造用合板t="</formula1>
    </dataValidation>
    <dataValidation type="list" allowBlank="1" showInputMessage="1" sqref="L6:AF6" xr:uid="{6DB38BF4-9583-452C-A351-D1564DA76D80}">
      <formula1>"鉄丸くぎN38＠150　垂木に固定,鉄丸くぎN50＠150　垂木に固定"</formula1>
    </dataValidation>
    <dataValidation type="list" allowBlank="1" showInputMessage="1" sqref="H7:W7" xr:uid="{BDE50FA4-585C-47BB-B539-DB6AF5564ADB}">
      <formula1>"アスファルトルーフィング940(22kg)"</formula1>
    </dataValidation>
    <dataValidation type="list" allowBlank="1" showInputMessage="1" sqref="H8:W8" xr:uid="{2809E36A-D2DD-4A02-BF86-FF4E3C7103EF}">
      <formula1>"金属板葺き,FRP防水"</formula1>
    </dataValidation>
    <dataValidation type="list" allowBlank="1" showInputMessage="1" sqref="Y8:AF8 BL20:BS20 BL27:BS27" xr:uid="{B94964BF-A0DA-4904-9B99-AAA2C2182CDF}">
      <formula1>"NM-,DR-"</formula1>
    </dataValidation>
    <dataValidation type="list" allowBlank="1" showInputMessage="1" sqref="H9:W9 H12:W12" xr:uid="{C6CAEDBF-0278-436D-A61D-40EA5517B191}">
      <formula1>"窯業系サイディング t=,ラスモルタル t=,金属板 t=,土塗壁 t=,下⾒板張t=,耐水PBt="</formula1>
    </dataValidation>
    <dataValidation type="list" allowBlank="1" showInputMessage="1" sqref="Y9:AF9 Y12:AF12" xr:uid="{38FB52F5-A763-4B22-81C0-3E8617451B57}">
      <formula1>"PC030BE-,QP020BE-,平12告示第1359号,平12告示第1362号"</formula1>
    </dataValidation>
    <dataValidation type="list" allowBlank="1" showInputMessage="1" sqref="H10:W10 H13:W13 X34:AE34 G34:N34 AU22:BI22" xr:uid="{D00AD3C9-799C-4F4C-9F0D-DC9C6B490F4D}">
      <formula1>"PBt="</formula1>
    </dataValidation>
    <dataValidation type="list" allowBlank="1" showInputMessage="1" sqref="AR23:BD23 D14:S14" xr:uid="{59CE5BA7-5117-4586-BAC9-9C65268BB93F}">
      <formula1>"防火サイディング,ケイ酸カルシウム板,軒天ボード"</formula1>
    </dataValidation>
    <dataValidation type="list" allowBlank="1" showInputMessage="1" sqref="BL23:BS23 Y14:AF14" xr:uid="{B1FBE429-1502-4006-B08A-CAF305F7700B}">
      <formula1>"QF030RS-,PC030RS-"</formula1>
    </dataValidation>
    <dataValidation type="list" allowBlank="1" showInputMessage="1" showErrorMessage="1" sqref="O17:Q17" xr:uid="{BB96FD11-0990-45F4-8A72-96A6B78365DB}">
      <formula1>"IH,都市ガス,LPガス"</formula1>
    </dataValidation>
    <dataValidation type="list" allowBlank="1" showInputMessage="1" sqref="P21:AE21" xr:uid="{999B1231-23C9-425F-B0F7-D6851ED2DB47}">
      <formula1>"F☆☆☆☆または規制対象外品"</formula1>
    </dataValidation>
    <dataValidation type="list" allowBlank="1" showInputMessage="1" sqref="P22:AE22" xr:uid="{CE8B48C4-7882-45EB-8050-8177304C68EC}">
      <formula1>"F☆☆☆☆,F☆☆☆以上,気密層または通気止め"</formula1>
    </dataValidation>
    <dataValidation type="list" allowBlank="1" showInputMessage="1" sqref="E23:AE23" xr:uid="{5A6094B4-84C9-4FD0-8AF8-90EC30CEEE52}">
      <formula1>"クロルピリホスを添加した建築材料を使用しない。"</formula1>
    </dataValidation>
    <dataValidation type="list" allowBlank="1" showInputMessage="1" showErrorMessage="1" sqref="I25:P25" xr:uid="{C56794D3-E6BF-4F58-924F-573DF60148F1}">
      <formula1>"第３種機械換気設備,第１種機械換気設備"</formula1>
    </dataValidation>
    <dataValidation type="list" allowBlank="1" showInputMessage="1" sqref="U25:AG25" xr:uid="{AC19F6FE-F40F-45F7-90FC-CD7C3DD108FA}">
      <formula1>"トイレ(1・2階)・洗面脱衣室・台所"</formula1>
    </dataValidation>
    <dataValidation type="list" allowBlank="1" showInputMessage="1" showErrorMessage="1" sqref="N26:P26" xr:uid="{2EA542EE-6757-478A-BB97-E0A48297365B}">
      <formula1>"(≧0.5),(≧0.3))"</formula1>
    </dataValidation>
    <dataValidation type="list" allowBlank="1" showInputMessage="1" sqref="U26:AG26" xr:uid="{38D8E649-EA6E-4895-B8B7-8728DBE3342E}">
      <formula1>"換気経路内の戸はアンダーカット1㎝とする,換気ガラリとする"</formula1>
    </dataValidation>
    <dataValidation type="list" allowBlank="1" showInputMessage="1" sqref="I27:V27" xr:uid="{AD6F74E4-EA46-405A-8ABC-1D4B42792A3F}">
      <formula1>"水洗（公共下水）,水洗（合併処理浄化槽　人槽）,汲み取り（平12告示第1386号による）"</formula1>
    </dataValidation>
    <dataValidation type="list" allowBlank="1" showInputMessage="1" showErrorMessage="1" sqref="I28:V28" xr:uid="{28C2F126-A16D-49DE-BD38-680D76B4EE18}">
      <formula1>"窓あり,窓のない便所（照明設備、換気設備あり）"</formula1>
    </dataValidation>
    <dataValidation type="list" allowBlank="1" showInputMessage="1" sqref="H29:P30" xr:uid="{A9D756F5-8DF7-449E-8BA4-8F596BFFE2E2}">
      <formula1>"単相３線式 100V/200V,単相２線式 100V"</formula1>
    </dataValidation>
    <dataValidation type="list" allowBlank="1" showInputMessage="1" showErrorMessage="1" sqref="M31 I31 D51 D48:D49 D61 D64" xr:uid="{329190BE-08EC-435A-8A68-A4B937D0D6F9}">
      <formula1>"□,■"</formula1>
    </dataValidation>
    <dataValidation type="list" allowBlank="1" showInputMessage="1" sqref="D33:S33 U33:AJ33" xr:uid="{68B5EE64-6FAC-4495-8B86-3BAE16E7B4D2}">
      <formula1>"火気使用室(LDK・　),自動車車庫"</formula1>
    </dataValidation>
    <dataValidation type="list" allowBlank="1" showInputMessage="1" sqref="G35:N35 X35:AE35" xr:uid="{C713D83B-308B-44E8-B6F7-D7086C91FF78}">
      <formula1>"PBt=　　,ケイカル板"</formula1>
    </dataValidation>
    <dataValidation type="list" allowBlank="1" showInputMessage="1" sqref="G36:N36 X36:AE36" xr:uid="{59596671-BAC5-475C-B790-52FA267CC0BE}">
      <formula1>"ビニルクロス"</formula1>
    </dataValidation>
    <dataValidation type="list" allowBlank="1" showInputMessage="1" sqref="P34:S36 AG34:AJ36" xr:uid="{1836DE25-0516-4F05-8D37-03673C3BB00D}">
      <formula1>"NM-,QM-"</formula1>
    </dataValidation>
    <dataValidation type="list" allowBlank="1" showInputMessage="1" sqref="P37 J37:L37" xr:uid="{44A2B971-DD4D-47BB-A018-BA8158ADDC9D}">
      <formula1>"2.400,2.500,2.100"</formula1>
    </dataValidation>
    <dataValidation type="list" allowBlank="1" showInputMessage="1" sqref="H39:U39" xr:uid="{30EA13C5-CB24-4B53-ACDA-06E36DF7476C}">
      <formula1>"ねこ土台（有効換気面積　　㎠/m）,床下換気孔（　㎠/1ヵ所×　箇所）"</formula1>
    </dataValidation>
    <dataValidation type="list" allowBlank="1" showInputMessage="1" sqref="H40:J40" xr:uid="{4EBBED4A-51F1-4853-A883-01D4846D12F4}">
      <formula1>"750㎜以上"</formula1>
    </dataValidation>
    <dataValidation type="list" allowBlank="1" showInputMessage="1" sqref="H41:J41" xr:uid="{B609EAFF-2CD2-4787-924E-0D0C30415A61}">
      <formula1>"230㎜以下"</formula1>
    </dataValidation>
    <dataValidation type="list" allowBlank="1" showInputMessage="1" sqref="S41:T41" xr:uid="{3FF3FE7B-AE67-4BD7-A4AF-A9C778CFC1CE}">
      <formula1>"14,15"</formula1>
    </dataValidation>
    <dataValidation type="list" allowBlank="1" showInputMessage="1" sqref="H42:J42" xr:uid="{B77B6786-3681-4B40-9826-B1BB131CC92A}">
      <formula1>"150㎜以上"</formula1>
    </dataValidation>
    <dataValidation type="list" allowBlank="1" showInputMessage="1" sqref="AB40:AI40" xr:uid="{B3B9C9FE-D546-4C10-8455-284BFAD53E2D}">
      <formula1>"壁から100㎜以下"</formula1>
    </dataValidation>
    <dataValidation type="list" allowBlank="1" showInputMessage="1" sqref="D43" xr:uid="{9F6325EA-CB1E-4121-A549-90424A22A27A}">
      <formula1>"日本産業規格(JIS)又は日本農林規格(JAS)に適合するものとする。"</formula1>
    </dataValidation>
    <dataValidation type="list" allowBlank="1" showInputMessage="1" sqref="K64:R64" xr:uid="{6208DAFF-7FA0-469E-9421-A8B2C911CC06}">
      <formula1>"検定合格品,規格適合品"</formula1>
    </dataValidation>
    <dataValidation type="list" allowBlank="1" showInputMessage="1" sqref="K52:Z52" xr:uid="{99C85BB4-FA55-472D-AEA8-DA478EB95F60}">
      <formula1>"ステンレス管,耐衝撃性硬質ポリ塩化ビニル管(HIVP),硬質ポリ塩化ビニル管(VP)"</formula1>
    </dataValidation>
    <dataValidation type="list" allowBlank="1" showInputMessage="1" sqref="K53:Z53" xr:uid="{18092847-5188-4658-8951-13D89B8EB50C}">
      <formula1>"耐衝撃性硬質ポリ塩化ビニル管(HIVP),硬質ポリ塩化ビニル管(VP)"</formula1>
    </dataValidation>
    <dataValidation type="list" allowBlank="1" showInputMessage="1" sqref="K54:Z54" xr:uid="{0DEF2DE4-08A7-4BCC-A6D5-2B5EBFC45013}">
      <formula1>"耐衝撃性硬質ポリ塩化ビニル管(HIVP),硬質ポリ塩化ビニル管(VP),架橋ポリエチレン管,ポリブデン管,鉄管"</formula1>
    </dataValidation>
    <dataValidation type="list" allowBlank="1" showInputMessage="1" sqref="L55:W55" xr:uid="{612905F5-DE5C-41A3-9A2F-54A361FB4804}">
      <formula1>"コンクリート製桝,硬質ポリ塩化ビニル製桝"</formula1>
    </dataValidation>
    <dataValidation type="list" allowBlank="1" showInputMessage="1" sqref="L56:W56" xr:uid="{6771453B-574D-4ADC-A9AE-E612550405C8}">
      <formula1>"硬質ポリ塩化ビニル管(VP),硬質ポリ塩化ビニル管(VU)"</formula1>
    </dataValidation>
    <dataValidation type="list" allowBlank="1" showInputMessage="1" sqref="L57:W57" xr:uid="{E55EFF70-381B-49E6-87B2-ECDF46B7E4AB}">
      <formula1>"防食テープにて処理"</formula1>
    </dataValidation>
    <dataValidation type="list" allowBlank="1" showInputMessage="1" sqref="L58:W58" xr:uid="{3AEA7AEF-4F60-4606-B4F4-102C22A2D92D}">
      <formula1>"1/100以上"</formula1>
    </dataValidation>
    <dataValidation type="list" allowBlank="1" showInputMessage="1" sqref="J59:W59" xr:uid="{DFB404B5-C52E-4559-BEBD-511BE473EC32}">
      <formula1>"上下水道局の基準に準じて適切な管径とする"</formula1>
    </dataValidation>
    <dataValidation type="list" allowBlank="1" showInputMessage="1" sqref="J60:W60" xr:uid="{822B7F25-03CB-42D2-B9B7-073D86408B78}">
      <formula1>"吐水口空間を有効に確保する"</formula1>
    </dataValidation>
    <dataValidation type="list" allowBlank="1" showInputMessage="1" sqref="AR20:AY20" xr:uid="{0FDB015A-9952-4636-8909-8A21DC69401E}">
      <formula1>"バルコニーFRP防水,金属板葺き"</formula1>
    </dataValidation>
    <dataValidation type="list" allowBlank="1" showInputMessage="1" sqref="AU21:BI21" xr:uid="{859C6295-F369-4465-B061-6EB54BFCDEDE}">
      <formula1>"窯業系サイディング t=,ラスモルタル t=,金属板 t=,土塗壁 t="</formula1>
    </dataValidation>
    <dataValidation type="list" allowBlank="1" showInputMessage="1" sqref="BL21:BS21" xr:uid="{71E39C4A-3473-4C77-9ED1-70BA692BEA4E}">
      <formula1>"PC030BE-,第1359号-第1-  -( )-( )"</formula1>
    </dataValidation>
    <dataValidation type="list" allowBlank="1" showInputMessage="1" sqref="BL25:BS25" xr:uid="{77AC0D65-026F-4E5A-A329-900C5FD6CA7D}">
      <formula1>"NM-"</formula1>
    </dataValidation>
    <dataValidation type="list" allowBlank="1" showInputMessage="1" sqref="BL26:BS26 BL28:BS28" xr:uid="{DC140DA9-3503-4205-9C3A-DD91AB235B89}">
      <formula1>"第５-"</formula1>
    </dataValidation>
    <dataValidation type="list" allowBlank="1" showInputMessage="1" sqref="BL29:BS29" xr:uid="{187F84A0-1582-4E62-8763-9523A940DBAD}">
      <formula1>"QF045BE-,第1-"</formula1>
    </dataValidation>
    <dataValidation type="list" allowBlank="1" showInputMessage="1" sqref="BL30:BS30" xr:uid="{8C58AD99-0675-46F8-895E-00A583347C68}">
      <formula1>"第1-"</formula1>
    </dataValidation>
    <dataValidation type="list" allowBlank="1" showInputMessage="1" sqref="BL31:BS31" xr:uid="{B0BB1A04-6323-41AA-A414-5AC8ED081214}">
      <formula1>"QF045BP-,第1-"</formula1>
    </dataValidation>
    <dataValidation type="list" allowBlank="1" showInputMessage="1" sqref="BL32:BS32" xr:uid="{10C626E2-8F3A-402D-B794-3DA58CD1DDB5}">
      <formula1>"第2-"</formula1>
    </dataValidation>
    <dataValidation type="list" allowBlank="1" showInputMessage="1" sqref="BL33:BS34" xr:uid="{63F71440-C189-4AE1-8B4B-800EF9B262F4}">
      <formula1>"第3-"</formula1>
    </dataValidation>
    <dataValidation type="list" allowBlank="1" showInputMessage="1" sqref="BL35:BS35" xr:uid="{7403FE81-6EDC-4B01-9B4A-F3C820909067}">
      <formula1>"第4-"</formula1>
    </dataValidation>
    <dataValidation type="list" allowBlank="1" showInputMessage="1" sqref="BL36:BS36" xr:uid="{D149356E-70BC-459A-9D6F-4514CC83F7E0}">
      <formula1>"QF045RS-,第5-二-"</formula1>
    </dataValidation>
    <dataValidation type="list" allowBlank="1" showInputMessage="1" sqref="BL37:BS37" xr:uid="{FE57003E-81E7-43C7-AE5E-EB893893C2EF}">
      <formula1>"第6-"</formula1>
    </dataValidation>
    <dataValidation type="list" allowBlank="1" showInputMessage="1" sqref="AR32:BJ32" xr:uid="{11F9DDC8-4131-4825-8071-AF53CE48A131}">
      <formula1>"外壁、間仕切壁による被覆（柱単体の被覆なし）"</formula1>
    </dataValidation>
    <dataValidation type="list" allowBlank="1" showInputMessage="1" sqref="AR35:BJ35" xr:uid="{97EEA81A-ED25-4C01-AD13-0C6D492E0F03}">
      <formula1>"外壁、間仕切壁、床等による被覆（梁単体の被覆なし）"</formula1>
    </dataValidation>
    <dataValidation type="list" allowBlank="1" showInputMessage="1" sqref="AU37:BJ37" xr:uid="{51E13916-6548-448A-95CF-47238F753126}">
      <formula1>"t=6cm以上,t=3.5cm以上,t=,鉄骨階段"</formula1>
    </dataValidation>
    <dataValidation type="list" allowBlank="1" showInputMessage="1" sqref="BP44:BT53" xr:uid="{A12DF229-221B-4334-8305-46340C11E04F}">
      <formula1>"EB-,告示1360号"</formula1>
    </dataValidation>
    <dataValidation type="list" allowBlank="1" showInputMessage="1" sqref="AO50:AV50" xr:uid="{65F9DD10-9B87-4183-8E9A-D98B205089AB}">
      <formula1>"防火認定品,網入りガラスt="</formula1>
    </dataValidation>
    <dataValidation type="list" allowBlank="1" showInputMessage="1" sqref="AZ50" xr:uid="{CA88F829-6494-42CD-9A8E-F8525CCC6AF7}">
      <formula1>"防火設備リストに明示,平面図各建具に明示,建具表に明示"</formula1>
    </dataValidation>
    <dataValidation type="list" allowBlank="1" showInputMessage="1" sqref="AS51:BA51" xr:uid="{20598C48-6B75-4D44-8E12-31A2A36A0596}">
      <formula1>"FD付"</formula1>
    </dataValidation>
    <dataValidation type="list" allowBlank="1" showInputMessage="1" sqref="AS52:BA52" xr:uid="{5053B507-2E1F-4373-9AB5-4CB3467C3B2B}">
      <formula1>"FD付,屋外ﾌｰﾄﾞ等による防火覆い"</formula1>
    </dataValidation>
    <dataValidation type="list" allowBlank="1" showInputMessage="1" showErrorMessage="1" sqref="AO53:BA53" xr:uid="{A04B0854-2F65-4CD8-84C6-8378F5609A32}">
      <formula1>"準防火対応品,防火対応品,網目2㎜以下の金網,平12告示第1369号-第1-十に準ずる,床下換気口なし(基礎断熱等)"</formula1>
    </dataValidation>
    <dataValidation type="list" allowBlank="1" showInputMessage="1" sqref="AO56:AP56" xr:uid="{94454FD9-4156-4953-AB10-FEE58FBE2304}">
      <formula1>"100,105"</formula1>
    </dataValidation>
    <dataValidation type="list" allowBlank="1" showInputMessage="1" sqref="AO57:BB57" xr:uid="{51FAAB4E-45B1-44E4-91F3-315D22750C6B}">
      <formula1>"グラスウールt=      (かさ比重：      ),ロックウールt=      (かさ比重：      )"</formula1>
    </dataValidation>
    <dataValidation type="list" allowBlank="1" showInputMessage="1" sqref="AO58:BF58" xr:uid="{35FDE793-6BA5-4D1C-AB8E-89B1D21EF13B}">
      <formula1>"両面PBt=12.5+12.5,両面PBt=12.5+亜鉛メッキ鋼板t=  ,両面石綿保温板t= +亜鉛メッキ鋼板t= ,両面木毛セメント板t= +亜鉛メッキ鋼板t=  "</formula1>
    </dataValidation>
    <dataValidation type="list" allowBlank="1" showInputMessage="1" sqref="AO59:BF59" xr:uid="{D800528C-4638-4243-A040-5D727934DD93}">
      <formula1>"小屋裏または天井裏まで達せしめる,強化天井:強化PBt=  +  ［≧合計36㎜］,PBt=    +グラスウールt=      (かさ比重：      ),PBt=    +ロックウールt=      (かさ比重：      )"</formula1>
    </dataValidation>
    <dataValidation type="list" allowBlank="1" showInputMessage="1" sqref="AO60:BF60" xr:uid="{E0D78F52-836F-4222-A8B1-D00E6F7BF542}">
      <formula1>"界壁を貫通する配管・風道等はなし,隙間をモルタル等で埋める　令129条の2の4七-　による"</formula1>
    </dataValidation>
    <dataValidation type="list" allowBlank="1" showInputMessage="1" sqref="AO62" xr:uid="{58E363A8-C500-4AC8-ADBA-A69F90488A96}">
      <formula1>"両面PBt=12.5+12.5"</formula1>
    </dataValidation>
    <dataValidation type="list" allowBlank="1" showInputMessage="1" sqref="AO63:BF63" xr:uid="{CA96990A-487D-49DC-9A7F-52F7EBC355EA}">
      <formula1>"小屋裏または天井裏まで達せしめる,強化天井:強化PBt=  +  ［≧合計36㎜］"</formula1>
    </dataValidation>
    <dataValidation type="list" allowBlank="1" showInputMessage="1" sqref="AO64:BF64" xr:uid="{3AC9E96E-EC16-4C28-950F-FE10BB6E05E6}">
      <formula1>"防火上主要な間仕切壁を貫通する配管・風道等はなし,隙間をモルタル等で埋める　令129条の2の4七-　による"</formula1>
    </dataValidation>
  </dataValidations>
  <printOptions horizontalCentered="1" verticalCentered="1"/>
  <pageMargins left="0.23622047244094491" right="0.23622047244094491" top="0.35433070866141736" bottom="0.35433070866141736" header="0.31496062992125984" footer="0.31496062992125984"/>
  <pageSetup paperSize="8" orientation="landscape" blackAndWhite="1"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38</xdr:col>
                    <xdr:colOff>9525</xdr:colOff>
                    <xdr:row>53</xdr:row>
                    <xdr:rowOff>104775</xdr:rowOff>
                  </from>
                  <to>
                    <xdr:col>39</xdr:col>
                    <xdr:colOff>0</xdr:colOff>
                    <xdr:row>55</xdr:row>
                    <xdr:rowOff>47625</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38</xdr:col>
                    <xdr:colOff>9525</xdr:colOff>
                    <xdr:row>59</xdr:row>
                    <xdr:rowOff>95250</xdr:rowOff>
                  </from>
                  <to>
                    <xdr:col>38</xdr:col>
                    <xdr:colOff>504825</xdr:colOff>
                    <xdr:row>61</xdr:row>
                    <xdr:rowOff>38100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38</xdr:col>
                    <xdr:colOff>9525</xdr:colOff>
                    <xdr:row>16</xdr:row>
                    <xdr:rowOff>95250</xdr:rowOff>
                  </from>
                  <to>
                    <xdr:col>39</xdr:col>
                    <xdr:colOff>0</xdr:colOff>
                    <xdr:row>18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26B79-FDB7-4354-B642-3A71ECA1BF7F}">
  <dimension ref="A1:DD68"/>
  <sheetViews>
    <sheetView showGridLines="0" view="pageBreakPreview" zoomScaleNormal="100" zoomScaleSheetLayoutView="100" workbookViewId="0">
      <selection sqref="A1:AS1"/>
    </sheetView>
  </sheetViews>
  <sheetFormatPr defaultColWidth="2.125" defaultRowHeight="12" customHeight="1" x14ac:dyDescent="0.4"/>
  <cols>
    <col min="1" max="1" width="1.625" style="14" customWidth="1"/>
    <col min="2" max="2" width="2.125" style="14" customWidth="1"/>
    <col min="3" max="3" width="2.125" style="15" customWidth="1"/>
    <col min="4" max="37" width="2.125" style="3" customWidth="1"/>
    <col min="38" max="38" width="2.125" style="14" customWidth="1"/>
    <col min="39" max="40" width="2.125" style="15" customWidth="1"/>
    <col min="41" max="44" width="2.125" style="3" customWidth="1"/>
    <col min="45" max="46" width="1.625" style="3" customWidth="1"/>
    <col min="47" max="89" width="2.125" style="3" customWidth="1"/>
    <col min="90" max="90" width="1.625" style="3" customWidth="1"/>
    <col min="91" max="93" width="2.125" style="3"/>
    <col min="94" max="94" width="2.125" style="3" customWidth="1"/>
    <col min="95" max="16384" width="2.125" style="3"/>
  </cols>
  <sheetData>
    <row r="1" spans="1:91" ht="12" customHeight="1" thickBot="1" x14ac:dyDescent="0.45">
      <c r="A1" s="90" t="s">
        <v>103</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2" t="s">
        <v>305</v>
      </c>
      <c r="AU1" s="92"/>
      <c r="AV1" s="92"/>
      <c r="AW1" s="92"/>
      <c r="AX1" s="92"/>
      <c r="AY1" s="92"/>
      <c r="AZ1" s="92"/>
      <c r="BA1" s="92"/>
      <c r="BB1" s="92"/>
      <c r="BC1" s="92"/>
      <c r="BD1" s="92"/>
      <c r="BE1" s="92"/>
      <c r="BF1" s="92"/>
      <c r="BG1" s="92"/>
      <c r="BH1" s="92"/>
      <c r="BI1" s="92"/>
      <c r="BJ1" s="92"/>
      <c r="BK1" s="92"/>
      <c r="BL1" s="92"/>
      <c r="BM1" s="92"/>
      <c r="BN1" s="92"/>
      <c r="BO1" s="92"/>
      <c r="BP1" s="92"/>
      <c r="BQ1" s="92"/>
      <c r="BR1" s="92"/>
      <c r="BS1" s="92"/>
      <c r="BT1" s="92"/>
      <c r="BU1" s="92"/>
      <c r="BV1" s="92"/>
      <c r="BW1" s="92"/>
      <c r="BX1" s="92"/>
      <c r="BY1" s="92"/>
      <c r="BZ1" s="92"/>
      <c r="CA1" s="92"/>
      <c r="CB1" s="92"/>
      <c r="CC1" s="92"/>
      <c r="CD1" s="92"/>
      <c r="CE1" s="92"/>
      <c r="CF1" s="92"/>
      <c r="CG1" s="92"/>
      <c r="CH1" s="92"/>
      <c r="CI1" s="92"/>
      <c r="CJ1" s="92"/>
      <c r="CK1" s="92"/>
      <c r="CL1" s="93"/>
      <c r="CM1" s="12"/>
    </row>
    <row r="2" spans="1:91" ht="12" customHeight="1" thickTop="1" x14ac:dyDescent="0.4">
      <c r="A2" s="13"/>
      <c r="B2" s="130" t="s">
        <v>144</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5"/>
      <c r="AT2" s="13"/>
      <c r="AU2" s="130" t="s">
        <v>141</v>
      </c>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5"/>
      <c r="CM2" s="12"/>
    </row>
    <row r="3" spans="1:91" ht="12" customHeight="1" x14ac:dyDescent="0.4">
      <c r="A3" s="26"/>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2"/>
      <c r="AT3" s="26"/>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3"/>
      <c r="BU3" s="193"/>
      <c r="BV3" s="193"/>
      <c r="BW3" s="193"/>
      <c r="BX3" s="193"/>
      <c r="BY3" s="193"/>
      <c r="BZ3" s="193"/>
      <c r="CA3" s="193"/>
      <c r="CB3" s="193"/>
      <c r="CC3" s="193"/>
      <c r="CD3" s="193"/>
      <c r="CE3" s="193"/>
      <c r="CF3" s="193"/>
      <c r="CG3" s="193"/>
      <c r="CH3" s="193"/>
      <c r="CI3" s="193"/>
      <c r="CJ3" s="193"/>
      <c r="CK3" s="193"/>
      <c r="CL3" s="2"/>
    </row>
    <row r="4" spans="1:91" ht="12" customHeight="1" x14ac:dyDescent="0.4">
      <c r="A4" s="12"/>
      <c r="B4" s="175" t="s">
        <v>145</v>
      </c>
      <c r="C4" s="176"/>
      <c r="D4" s="176"/>
      <c r="E4" s="176"/>
      <c r="F4" s="176"/>
      <c r="G4" s="195"/>
      <c r="H4" s="215"/>
      <c r="I4" s="216"/>
      <c r="J4" s="216"/>
      <c r="K4" s="216"/>
      <c r="L4" s="216"/>
      <c r="M4" s="216"/>
      <c r="N4" s="216"/>
      <c r="O4" s="216"/>
      <c r="P4" s="216"/>
      <c r="Q4" s="216"/>
      <c r="R4" s="216"/>
      <c r="S4" s="216"/>
      <c r="T4" s="216"/>
      <c r="U4" s="216"/>
      <c r="V4" s="216"/>
      <c r="W4" s="267"/>
      <c r="X4" s="199" t="s">
        <v>146</v>
      </c>
      <c r="Y4" s="193"/>
      <c r="Z4" s="222"/>
      <c r="AA4" s="215"/>
      <c r="AB4" s="216"/>
      <c r="AC4" s="216"/>
      <c r="AD4" s="216"/>
      <c r="AE4" s="216"/>
      <c r="AF4" s="216"/>
      <c r="AG4" s="216"/>
      <c r="AH4" s="216"/>
      <c r="AI4" s="216"/>
      <c r="AJ4" s="216"/>
      <c r="AK4" s="216"/>
      <c r="AL4" s="216"/>
      <c r="AM4" s="216"/>
      <c r="AN4" s="216"/>
      <c r="AO4" s="216"/>
      <c r="AP4" s="216"/>
      <c r="AQ4" s="216"/>
      <c r="AR4" s="267"/>
      <c r="AS4" s="6"/>
      <c r="AT4" s="12"/>
      <c r="AU4" s="175" t="s">
        <v>205</v>
      </c>
      <c r="AV4" s="176"/>
      <c r="AW4" s="176"/>
      <c r="AX4" s="176"/>
      <c r="AY4" s="176"/>
      <c r="AZ4" s="195"/>
      <c r="BA4" s="215"/>
      <c r="BB4" s="216"/>
      <c r="BC4" s="216"/>
      <c r="BD4" s="216"/>
      <c r="BE4" s="216"/>
      <c r="BF4" s="216"/>
      <c r="BG4" s="216"/>
      <c r="BH4" s="216"/>
      <c r="BI4" s="216"/>
      <c r="BJ4" s="216"/>
      <c r="BK4" s="216"/>
      <c r="BL4" s="216"/>
      <c r="BM4" s="216"/>
      <c r="BN4" s="216"/>
      <c r="BO4" s="216"/>
      <c r="BP4" s="216"/>
      <c r="BQ4" s="216"/>
      <c r="BR4" s="216"/>
      <c r="BS4" s="216"/>
      <c r="BT4" s="216"/>
      <c r="BU4" s="216"/>
      <c r="BV4" s="216"/>
      <c r="BW4" s="216"/>
      <c r="BX4" s="216"/>
      <c r="BY4" s="216"/>
      <c r="BZ4" s="216"/>
      <c r="CA4" s="216"/>
      <c r="CB4" s="216"/>
      <c r="CC4" s="216"/>
      <c r="CD4" s="216"/>
      <c r="CE4" s="216"/>
      <c r="CF4" s="216"/>
      <c r="CG4" s="216"/>
      <c r="CH4" s="216"/>
      <c r="CI4" s="216"/>
      <c r="CJ4" s="216"/>
      <c r="CK4" s="267"/>
      <c r="CL4" s="6"/>
    </row>
    <row r="5" spans="1:91" ht="12" customHeight="1" x14ac:dyDescent="0.4">
      <c r="A5" s="12"/>
      <c r="B5" s="200"/>
      <c r="C5" s="158"/>
      <c r="D5" s="158"/>
      <c r="E5" s="158"/>
      <c r="F5" s="158"/>
      <c r="G5" s="159"/>
      <c r="H5" s="128" t="s">
        <v>118</v>
      </c>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83"/>
      <c r="AS5" s="6"/>
      <c r="AT5" s="12"/>
      <c r="AU5" s="196" t="s">
        <v>207</v>
      </c>
      <c r="AV5" s="197"/>
      <c r="AW5" s="197"/>
      <c r="AX5" s="197"/>
      <c r="AY5" s="197"/>
      <c r="AZ5" s="210"/>
      <c r="BA5" s="215"/>
      <c r="BB5" s="216"/>
      <c r="BC5" s="216"/>
      <c r="BD5" s="216"/>
      <c r="BE5" s="216"/>
      <c r="BF5" s="216"/>
      <c r="BG5" s="216"/>
      <c r="BH5" s="216"/>
      <c r="BI5" s="216"/>
      <c r="BJ5" s="216"/>
      <c r="BK5" s="216"/>
      <c r="BL5" s="216"/>
      <c r="BM5" s="216"/>
      <c r="BN5" s="216"/>
      <c r="BO5" s="216"/>
      <c r="BP5" s="216"/>
      <c r="BQ5" s="216"/>
      <c r="BR5" s="216"/>
      <c r="BS5" s="216"/>
      <c r="BT5" s="216"/>
      <c r="BU5" s="216"/>
      <c r="BV5" s="216"/>
      <c r="BW5" s="216"/>
      <c r="BX5" s="216"/>
      <c r="BY5" s="216"/>
      <c r="BZ5" s="216"/>
      <c r="CA5" s="216"/>
      <c r="CB5" s="216"/>
      <c r="CC5" s="216"/>
      <c r="CD5" s="216"/>
      <c r="CE5" s="216"/>
      <c r="CF5" s="216"/>
      <c r="CG5" s="216"/>
      <c r="CH5" s="216"/>
      <c r="CI5" s="216"/>
      <c r="CJ5" s="216"/>
      <c r="CK5" s="267"/>
      <c r="CL5" s="6"/>
    </row>
    <row r="6" spans="1:91" ht="12" customHeight="1" x14ac:dyDescent="0.4">
      <c r="A6" s="12"/>
      <c r="B6" s="200"/>
      <c r="C6" s="158"/>
      <c r="D6" s="158"/>
      <c r="E6" s="158"/>
      <c r="F6" s="158"/>
      <c r="G6" s="159"/>
      <c r="H6" s="198"/>
      <c r="I6" s="162"/>
      <c r="J6" s="55" t="s">
        <v>89</v>
      </c>
      <c r="K6" s="130">
        <v>18</v>
      </c>
      <c r="L6" s="130"/>
      <c r="M6" s="55" t="s">
        <v>89</v>
      </c>
      <c r="N6" s="130">
        <v>21</v>
      </c>
      <c r="O6" s="130"/>
      <c r="P6" s="55" t="s">
        <v>89</v>
      </c>
      <c r="Q6" s="130">
        <v>24</v>
      </c>
      <c r="R6" s="130"/>
      <c r="S6" s="55" t="s">
        <v>89</v>
      </c>
      <c r="T6" s="130">
        <v>27</v>
      </c>
      <c r="U6" s="130"/>
      <c r="V6" s="55" t="s">
        <v>89</v>
      </c>
      <c r="W6" s="130">
        <v>30</v>
      </c>
      <c r="X6" s="130"/>
      <c r="Y6" s="55" t="s">
        <v>89</v>
      </c>
      <c r="Z6" s="4" t="s">
        <v>49</v>
      </c>
      <c r="AA6" s="309"/>
      <c r="AB6" s="309"/>
      <c r="AC6" s="130" t="s">
        <v>50</v>
      </c>
      <c r="AD6" s="130"/>
      <c r="AE6" s="130"/>
      <c r="AF6" s="130"/>
      <c r="AG6" s="130"/>
      <c r="AH6" s="130"/>
      <c r="AI6" s="130"/>
      <c r="AJ6" s="130"/>
      <c r="AK6" s="130"/>
      <c r="AL6" s="130"/>
      <c r="AM6" s="130"/>
      <c r="AN6" s="130"/>
      <c r="AO6" s="130"/>
      <c r="AP6" s="130"/>
      <c r="AQ6" s="130"/>
      <c r="AR6" s="224"/>
      <c r="AS6" s="6"/>
      <c r="AT6" s="12"/>
      <c r="AU6" s="288" t="s">
        <v>206</v>
      </c>
      <c r="AV6" s="289"/>
      <c r="AW6" s="289"/>
      <c r="AX6" s="289"/>
      <c r="AY6" s="289"/>
      <c r="AZ6" s="290"/>
      <c r="BA6" s="199" t="s">
        <v>210</v>
      </c>
      <c r="BB6" s="193"/>
      <c r="BC6" s="193"/>
      <c r="BD6" s="193"/>
      <c r="BE6" s="222"/>
      <c r="BF6" s="216" t="s">
        <v>275</v>
      </c>
      <c r="BG6" s="216"/>
      <c r="BH6" s="216"/>
      <c r="BI6" s="216"/>
      <c r="BJ6" s="216"/>
      <c r="BK6" s="216"/>
      <c r="BL6" s="216"/>
      <c r="BM6" s="216"/>
      <c r="BN6" s="216"/>
      <c r="BO6" s="216"/>
      <c r="BP6" s="216"/>
      <c r="BQ6" s="216"/>
      <c r="BR6" s="216"/>
      <c r="BS6" s="216"/>
      <c r="BT6" s="216"/>
      <c r="BU6" s="216"/>
      <c r="BV6" s="216"/>
      <c r="BW6" s="216"/>
      <c r="BX6" s="216"/>
      <c r="BY6" s="216"/>
      <c r="BZ6" s="216"/>
      <c r="CA6" s="216"/>
      <c r="CB6" s="216"/>
      <c r="CC6" s="216"/>
      <c r="CD6" s="216"/>
      <c r="CE6" s="216"/>
      <c r="CF6" s="216"/>
      <c r="CG6" s="216"/>
      <c r="CH6" s="216"/>
      <c r="CI6" s="216"/>
      <c r="CJ6" s="216"/>
      <c r="CK6" s="267"/>
      <c r="CL6" s="6"/>
    </row>
    <row r="7" spans="1:91" ht="12" customHeight="1" x14ac:dyDescent="0.4">
      <c r="A7" s="12"/>
      <c r="B7" s="200"/>
      <c r="C7" s="158"/>
      <c r="D7" s="158"/>
      <c r="E7" s="158"/>
      <c r="F7" s="158"/>
      <c r="G7" s="159"/>
      <c r="H7" s="128" t="s">
        <v>147</v>
      </c>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83"/>
      <c r="AS7" s="6"/>
      <c r="AT7" s="12"/>
      <c r="AU7" s="291"/>
      <c r="AV7" s="292"/>
      <c r="AW7" s="292"/>
      <c r="AX7" s="292"/>
      <c r="AY7" s="292"/>
      <c r="AZ7" s="293"/>
      <c r="BA7" s="166" t="s">
        <v>212</v>
      </c>
      <c r="BB7" s="258"/>
      <c r="BC7" s="258"/>
      <c r="BD7" s="258"/>
      <c r="BE7" s="259"/>
      <c r="BF7" s="148" t="s">
        <v>213</v>
      </c>
      <c r="BG7" s="149"/>
      <c r="BH7" s="149"/>
      <c r="BI7" s="149"/>
      <c r="BJ7" s="153"/>
      <c r="BK7" s="153"/>
      <c r="BL7" s="153"/>
      <c r="BM7" s="153"/>
      <c r="BN7" s="153"/>
      <c r="BO7" s="153"/>
      <c r="BP7" s="153"/>
      <c r="BQ7" s="153"/>
      <c r="BR7" s="153"/>
      <c r="BS7" s="153"/>
      <c r="BT7" s="129" t="s">
        <v>273</v>
      </c>
      <c r="BU7" s="129"/>
      <c r="BV7" s="153"/>
      <c r="BW7" s="153"/>
      <c r="BX7" s="153"/>
      <c r="BY7" s="153"/>
      <c r="BZ7" s="153"/>
      <c r="CA7" s="153"/>
      <c r="CB7" s="153"/>
      <c r="CC7" s="153"/>
      <c r="CD7" s="153"/>
      <c r="CE7" s="153"/>
      <c r="CF7" s="153"/>
      <c r="CG7" s="153"/>
      <c r="CH7" s="153"/>
      <c r="CI7" s="153"/>
      <c r="CJ7" s="129"/>
      <c r="CK7" s="183"/>
      <c r="CL7" s="6"/>
    </row>
    <row r="8" spans="1:91" ht="12" customHeight="1" x14ac:dyDescent="0.4">
      <c r="A8" s="12"/>
      <c r="B8" s="200"/>
      <c r="C8" s="158"/>
      <c r="D8" s="158"/>
      <c r="E8" s="158"/>
      <c r="F8" s="158"/>
      <c r="G8" s="159"/>
      <c r="H8" s="308"/>
      <c r="I8" s="199" t="s">
        <v>119</v>
      </c>
      <c r="J8" s="193"/>
      <c r="K8" s="193"/>
      <c r="L8" s="193"/>
      <c r="M8" s="193"/>
      <c r="N8" s="222"/>
      <c r="O8" s="215"/>
      <c r="P8" s="216"/>
      <c r="Q8" s="216"/>
      <c r="R8" s="216"/>
      <c r="S8" s="216"/>
      <c r="T8" s="216"/>
      <c r="U8" s="216"/>
      <c r="V8" s="216"/>
      <c r="W8" s="216"/>
      <c r="X8" s="216"/>
      <c r="Y8" s="267"/>
      <c r="Z8" s="199" t="s">
        <v>266</v>
      </c>
      <c r="AA8" s="193"/>
      <c r="AB8" s="193"/>
      <c r="AC8" s="193"/>
      <c r="AD8" s="193"/>
      <c r="AE8" s="222"/>
      <c r="AF8" s="215"/>
      <c r="AG8" s="216"/>
      <c r="AH8" s="216"/>
      <c r="AI8" s="216"/>
      <c r="AJ8" s="216"/>
      <c r="AK8" s="216"/>
      <c r="AL8" s="216"/>
      <c r="AM8" s="216"/>
      <c r="AN8" s="216"/>
      <c r="AO8" s="216"/>
      <c r="AP8" s="267"/>
      <c r="AQ8" s="167"/>
      <c r="AR8" s="218"/>
      <c r="AS8" s="6"/>
      <c r="AT8" s="12"/>
      <c r="AU8" s="291"/>
      <c r="AV8" s="292"/>
      <c r="AW8" s="292"/>
      <c r="AX8" s="292"/>
      <c r="AY8" s="292"/>
      <c r="AZ8" s="293"/>
      <c r="BA8" s="302"/>
      <c r="BB8" s="303"/>
      <c r="BC8" s="303"/>
      <c r="BD8" s="303"/>
      <c r="BE8" s="304"/>
      <c r="BF8" s="167"/>
      <c r="BG8" s="168"/>
      <c r="BH8" s="168"/>
      <c r="BI8" s="168"/>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226"/>
      <c r="CL8" s="6"/>
    </row>
    <row r="9" spans="1:91" ht="12" customHeight="1" x14ac:dyDescent="0.4">
      <c r="A9" s="12"/>
      <c r="B9" s="200"/>
      <c r="C9" s="158"/>
      <c r="D9" s="158"/>
      <c r="E9" s="158"/>
      <c r="F9" s="158"/>
      <c r="G9" s="159"/>
      <c r="H9" s="308"/>
      <c r="I9" s="199" t="s">
        <v>148</v>
      </c>
      <c r="J9" s="193"/>
      <c r="K9" s="193"/>
      <c r="L9" s="193"/>
      <c r="M9" s="193"/>
      <c r="N9" s="222"/>
      <c r="O9" s="215"/>
      <c r="P9" s="216"/>
      <c r="Q9" s="216"/>
      <c r="R9" s="216"/>
      <c r="S9" s="216"/>
      <c r="T9" s="216"/>
      <c r="U9" s="216"/>
      <c r="V9" s="216"/>
      <c r="W9" s="216"/>
      <c r="X9" s="216"/>
      <c r="Y9" s="267"/>
      <c r="Z9" s="199" t="s">
        <v>150</v>
      </c>
      <c r="AA9" s="193"/>
      <c r="AB9" s="193"/>
      <c r="AC9" s="193"/>
      <c r="AD9" s="193"/>
      <c r="AE9" s="222"/>
      <c r="AF9" s="215"/>
      <c r="AG9" s="216"/>
      <c r="AH9" s="216"/>
      <c r="AI9" s="216"/>
      <c r="AJ9" s="216"/>
      <c r="AK9" s="216"/>
      <c r="AL9" s="216"/>
      <c r="AM9" s="216"/>
      <c r="AN9" s="216"/>
      <c r="AO9" s="216"/>
      <c r="AP9" s="267"/>
      <c r="AQ9" s="167"/>
      <c r="AR9" s="218"/>
      <c r="AS9" s="6"/>
      <c r="AT9" s="12"/>
      <c r="AU9" s="171" t="s">
        <v>208</v>
      </c>
      <c r="AV9" s="172"/>
      <c r="AW9" s="172"/>
      <c r="AX9" s="172"/>
      <c r="AY9" s="172"/>
      <c r="AZ9" s="173"/>
      <c r="BA9" s="302"/>
      <c r="BB9" s="303"/>
      <c r="BC9" s="303"/>
      <c r="BD9" s="303"/>
      <c r="BE9" s="304"/>
      <c r="BF9" s="167" t="s">
        <v>209</v>
      </c>
      <c r="BG9" s="168"/>
      <c r="BH9" s="168"/>
      <c r="BI9" s="168"/>
      <c r="BJ9" s="152"/>
      <c r="BK9" s="152"/>
      <c r="BL9" s="152"/>
      <c r="BM9" s="152"/>
      <c r="BN9" s="152"/>
      <c r="BO9" s="152"/>
      <c r="BP9" s="152"/>
      <c r="BQ9" s="152"/>
      <c r="BR9" s="152"/>
      <c r="BS9" s="152"/>
      <c r="BT9" s="152"/>
      <c r="BU9" s="152"/>
      <c r="BV9" s="152"/>
      <c r="BW9" s="152"/>
      <c r="BX9" s="152"/>
      <c r="BY9" s="152"/>
      <c r="BZ9" s="152"/>
      <c r="CA9" s="152"/>
      <c r="CB9" s="152"/>
      <c r="CC9" s="152"/>
      <c r="CD9" s="152"/>
      <c r="CE9" s="152"/>
      <c r="CF9" s="152"/>
      <c r="CG9" s="152"/>
      <c r="CH9" s="152"/>
      <c r="CI9" s="152"/>
      <c r="CJ9" s="152"/>
      <c r="CK9" s="226"/>
      <c r="CL9" s="6"/>
    </row>
    <row r="10" spans="1:91" ht="12" customHeight="1" x14ac:dyDescent="0.4">
      <c r="A10" s="12"/>
      <c r="B10" s="200"/>
      <c r="C10" s="158"/>
      <c r="D10" s="158"/>
      <c r="E10" s="158"/>
      <c r="F10" s="158"/>
      <c r="G10" s="159"/>
      <c r="H10" s="308"/>
      <c r="I10" s="199" t="s">
        <v>149</v>
      </c>
      <c r="J10" s="193"/>
      <c r="K10" s="193"/>
      <c r="L10" s="193"/>
      <c r="M10" s="193"/>
      <c r="N10" s="222"/>
      <c r="O10" s="215"/>
      <c r="P10" s="216"/>
      <c r="Q10" s="216"/>
      <c r="R10" s="216"/>
      <c r="S10" s="216"/>
      <c r="T10" s="216"/>
      <c r="U10" s="216"/>
      <c r="V10" s="216"/>
      <c r="W10" s="216"/>
      <c r="X10" s="216"/>
      <c r="Y10" s="267"/>
      <c r="Z10" s="199" t="s">
        <v>151</v>
      </c>
      <c r="AA10" s="193"/>
      <c r="AB10" s="193"/>
      <c r="AC10" s="193"/>
      <c r="AD10" s="193"/>
      <c r="AE10" s="222"/>
      <c r="AF10" s="215"/>
      <c r="AG10" s="216"/>
      <c r="AH10" s="216"/>
      <c r="AI10" s="216"/>
      <c r="AJ10" s="216"/>
      <c r="AK10" s="216"/>
      <c r="AL10" s="216"/>
      <c r="AM10" s="216"/>
      <c r="AN10" s="216"/>
      <c r="AO10" s="216"/>
      <c r="AP10" s="267"/>
      <c r="AQ10" s="167"/>
      <c r="AR10" s="218"/>
      <c r="AS10" s="6"/>
      <c r="AT10" s="12"/>
      <c r="AU10" s="171"/>
      <c r="AV10" s="172"/>
      <c r="AW10" s="172"/>
      <c r="AX10" s="172"/>
      <c r="AY10" s="172"/>
      <c r="AZ10" s="173"/>
      <c r="BA10" s="305"/>
      <c r="BB10" s="306"/>
      <c r="BC10" s="306"/>
      <c r="BD10" s="306"/>
      <c r="BE10" s="307"/>
      <c r="BF10" s="167"/>
      <c r="BG10" s="168"/>
      <c r="BH10" s="168"/>
      <c r="BI10" s="168"/>
      <c r="BJ10" s="152"/>
      <c r="BK10" s="152"/>
      <c r="BL10" s="152"/>
      <c r="BM10" s="152"/>
      <c r="BN10" s="152"/>
      <c r="BO10" s="152"/>
      <c r="BP10" s="152"/>
      <c r="BQ10" s="152"/>
      <c r="BR10" s="152"/>
      <c r="BS10" s="152"/>
      <c r="BT10" s="152"/>
      <c r="BU10" s="152"/>
      <c r="BV10" s="152"/>
      <c r="BW10" s="152"/>
      <c r="BX10" s="152"/>
      <c r="BY10" s="152"/>
      <c r="BZ10" s="152"/>
      <c r="CA10" s="152"/>
      <c r="CB10" s="152"/>
      <c r="CC10" s="152"/>
      <c r="CD10" s="152"/>
      <c r="CE10" s="152"/>
      <c r="CF10" s="152"/>
      <c r="CG10" s="152"/>
      <c r="CH10" s="152"/>
      <c r="CI10" s="152"/>
      <c r="CJ10" s="152"/>
      <c r="CK10" s="226"/>
      <c r="CL10" s="6"/>
    </row>
    <row r="11" spans="1:91" ht="12" customHeight="1" x14ac:dyDescent="0.2">
      <c r="A11" s="12"/>
      <c r="B11" s="200"/>
      <c r="C11" s="158"/>
      <c r="D11" s="158"/>
      <c r="E11" s="158"/>
      <c r="F11" s="158"/>
      <c r="G11" s="159"/>
      <c r="H11" s="198"/>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209"/>
      <c r="AS11" s="6"/>
      <c r="AT11" s="12"/>
      <c r="AU11" s="288" t="s">
        <v>211</v>
      </c>
      <c r="AV11" s="289"/>
      <c r="AW11" s="289"/>
      <c r="AX11" s="289"/>
      <c r="AY11" s="289"/>
      <c r="AZ11" s="290"/>
      <c r="BA11" s="166" t="s">
        <v>241</v>
      </c>
      <c r="BB11" s="149"/>
      <c r="BC11" s="149"/>
      <c r="BD11" s="149"/>
      <c r="BE11" s="149"/>
      <c r="BF11" s="180" t="s">
        <v>221</v>
      </c>
      <c r="BG11" s="181"/>
      <c r="BH11" s="181"/>
      <c r="BI11" s="181"/>
      <c r="BJ11" s="181"/>
      <c r="BK11" s="347" t="s">
        <v>214</v>
      </c>
      <c r="BL11" s="347"/>
      <c r="BM11" s="347"/>
      <c r="BN11" s="347"/>
      <c r="BO11" s="347"/>
      <c r="BP11" s="347"/>
      <c r="BQ11" s="356"/>
      <c r="BR11" s="356"/>
      <c r="BS11" s="54" t="s">
        <v>215</v>
      </c>
      <c r="BT11" s="42" t="s">
        <v>216</v>
      </c>
      <c r="BU11" s="356"/>
      <c r="BV11" s="356"/>
      <c r="BW11" s="54" t="s">
        <v>215</v>
      </c>
      <c r="BX11" s="149" t="s">
        <v>130</v>
      </c>
      <c r="BY11" s="149"/>
      <c r="BZ11" s="348" t="s">
        <v>217</v>
      </c>
      <c r="CA11" s="348"/>
      <c r="CB11" s="348"/>
      <c r="CC11" s="348"/>
      <c r="CD11" s="348"/>
      <c r="CE11" s="348"/>
      <c r="CF11" s="348"/>
      <c r="CG11" s="348"/>
      <c r="CH11" s="348"/>
      <c r="CI11" s="348"/>
      <c r="CJ11" s="348"/>
      <c r="CK11" s="349"/>
      <c r="CL11" s="6"/>
    </row>
    <row r="12" spans="1:91" ht="12" customHeight="1" x14ac:dyDescent="0.4">
      <c r="A12" s="12"/>
      <c r="B12" s="175" t="s">
        <v>155</v>
      </c>
      <c r="C12" s="176"/>
      <c r="D12" s="176"/>
      <c r="E12" s="176"/>
      <c r="F12" s="176"/>
      <c r="G12" s="195"/>
      <c r="H12" s="215"/>
      <c r="I12" s="216"/>
      <c r="J12" s="216"/>
      <c r="K12" s="216"/>
      <c r="L12" s="216"/>
      <c r="M12" s="216"/>
      <c r="N12" s="216"/>
      <c r="O12" s="216"/>
      <c r="P12" s="216"/>
      <c r="Q12" s="216"/>
      <c r="R12" s="216"/>
      <c r="S12" s="216"/>
      <c r="T12" s="216"/>
      <c r="U12" s="216"/>
      <c r="V12" s="216"/>
      <c r="W12" s="216"/>
      <c r="X12" s="193"/>
      <c r="Y12" s="193"/>
      <c r="Z12" s="193"/>
      <c r="AA12" s="193"/>
      <c r="AB12" s="193"/>
      <c r="AC12" s="193"/>
      <c r="AD12" s="193"/>
      <c r="AE12" s="193"/>
      <c r="AF12" s="193"/>
      <c r="AG12" s="193"/>
      <c r="AH12" s="193"/>
      <c r="AI12" s="193"/>
      <c r="AJ12" s="193"/>
      <c r="AK12" s="193"/>
      <c r="AL12" s="193"/>
      <c r="AM12" s="193"/>
      <c r="AN12" s="193"/>
      <c r="AO12" s="193"/>
      <c r="AP12" s="193"/>
      <c r="AQ12" s="193"/>
      <c r="AR12" s="222"/>
      <c r="AS12" s="6"/>
      <c r="AT12" s="12"/>
      <c r="AU12" s="291"/>
      <c r="AV12" s="292"/>
      <c r="AW12" s="292"/>
      <c r="AX12" s="292"/>
      <c r="AY12" s="292"/>
      <c r="AZ12" s="293"/>
      <c r="BA12" s="167"/>
      <c r="BB12" s="168"/>
      <c r="BC12" s="168"/>
      <c r="BD12" s="168"/>
      <c r="BE12" s="168"/>
      <c r="BF12" s="185" t="s">
        <v>223</v>
      </c>
      <c r="BG12" s="186"/>
      <c r="BH12" s="186"/>
      <c r="BI12" s="186"/>
      <c r="BJ12" s="186"/>
      <c r="BK12" s="186"/>
      <c r="BL12" s="186"/>
      <c r="BM12" s="186"/>
      <c r="BN12" s="186"/>
      <c r="BO12" s="186"/>
      <c r="BP12" s="186"/>
      <c r="BQ12" s="186"/>
      <c r="BR12" s="186"/>
      <c r="BS12" s="186"/>
      <c r="BT12" s="357"/>
      <c r="BU12" s="357"/>
      <c r="BV12" s="357"/>
      <c r="BW12" s="60" t="s">
        <v>215</v>
      </c>
      <c r="BX12" s="168"/>
      <c r="BY12" s="168"/>
      <c r="BZ12" s="61" t="s">
        <v>218</v>
      </c>
      <c r="CA12" s="358" t="e">
        <f>ROUNDUP(BT12/BU11,1)</f>
        <v>#DIV/0!</v>
      </c>
      <c r="CB12" s="358"/>
      <c r="CC12" s="358"/>
      <c r="CD12" s="95"/>
      <c r="CE12" s="95"/>
      <c r="CF12" s="95"/>
      <c r="CG12" s="95"/>
      <c r="CH12" s="95"/>
      <c r="CI12" s="95"/>
      <c r="CJ12" s="95"/>
      <c r="CK12" s="262"/>
      <c r="CL12" s="6"/>
    </row>
    <row r="13" spans="1:91" ht="12" customHeight="1" x14ac:dyDescent="0.2">
      <c r="A13" s="12"/>
      <c r="B13" s="200"/>
      <c r="C13" s="158"/>
      <c r="D13" s="158"/>
      <c r="E13" s="158"/>
      <c r="F13" s="158"/>
      <c r="G13" s="159"/>
      <c r="H13" s="399" t="s">
        <v>202</v>
      </c>
      <c r="I13" s="400"/>
      <c r="J13" s="400"/>
      <c r="K13" s="400"/>
      <c r="L13" s="400"/>
      <c r="M13" s="400"/>
      <c r="N13" s="400"/>
      <c r="O13" s="68" t="s">
        <v>89</v>
      </c>
      <c r="P13" s="129" t="s">
        <v>117</v>
      </c>
      <c r="Q13" s="129"/>
      <c r="R13" s="129"/>
      <c r="S13" s="129"/>
      <c r="T13" s="129"/>
      <c r="U13" s="68" t="s">
        <v>89</v>
      </c>
      <c r="V13" s="129" t="s">
        <v>121</v>
      </c>
      <c r="W13" s="129"/>
      <c r="X13" s="129"/>
      <c r="Y13" s="129"/>
      <c r="Z13" s="129"/>
      <c r="AA13" s="68" t="s">
        <v>89</v>
      </c>
      <c r="AB13" s="129" t="s">
        <v>122</v>
      </c>
      <c r="AC13" s="129"/>
      <c r="AD13" s="129"/>
      <c r="AE13" s="129"/>
      <c r="AF13" s="129"/>
      <c r="AG13" s="149"/>
      <c r="AH13" s="149"/>
      <c r="AI13" s="149"/>
      <c r="AJ13" s="149"/>
      <c r="AK13" s="149"/>
      <c r="AL13" s="149"/>
      <c r="AM13" s="149"/>
      <c r="AN13" s="149"/>
      <c r="AO13" s="149"/>
      <c r="AP13" s="149"/>
      <c r="AQ13" s="149"/>
      <c r="AR13" s="150"/>
      <c r="AS13" s="6"/>
      <c r="AT13" s="12"/>
      <c r="AU13" s="291"/>
      <c r="AV13" s="292"/>
      <c r="AW13" s="292"/>
      <c r="AX13" s="292"/>
      <c r="AY13" s="292"/>
      <c r="AZ13" s="293"/>
      <c r="BA13" s="167"/>
      <c r="BB13" s="168"/>
      <c r="BC13" s="168"/>
      <c r="BD13" s="168"/>
      <c r="BE13" s="168"/>
      <c r="BF13" s="185" t="s">
        <v>222</v>
      </c>
      <c r="BG13" s="186"/>
      <c r="BH13" s="186"/>
      <c r="BI13" s="186"/>
      <c r="BJ13" s="186"/>
      <c r="BK13" s="359" t="s">
        <v>214</v>
      </c>
      <c r="BL13" s="359"/>
      <c r="BM13" s="359"/>
      <c r="BN13" s="359"/>
      <c r="BO13" s="359"/>
      <c r="BP13" s="359"/>
      <c r="BQ13" s="357"/>
      <c r="BR13" s="357"/>
      <c r="BS13" s="60" t="s">
        <v>215</v>
      </c>
      <c r="BT13" s="62" t="s">
        <v>216</v>
      </c>
      <c r="BU13" s="357"/>
      <c r="BV13" s="357"/>
      <c r="BW13" s="60" t="s">
        <v>215</v>
      </c>
      <c r="BX13" s="168" t="s">
        <v>130</v>
      </c>
      <c r="BY13" s="168"/>
      <c r="BZ13" s="354" t="s">
        <v>217</v>
      </c>
      <c r="CA13" s="354"/>
      <c r="CB13" s="354"/>
      <c r="CC13" s="354"/>
      <c r="CD13" s="354"/>
      <c r="CE13" s="354"/>
      <c r="CF13" s="354"/>
      <c r="CG13" s="354"/>
      <c r="CH13" s="354"/>
      <c r="CI13" s="354"/>
      <c r="CJ13" s="354"/>
      <c r="CK13" s="355"/>
      <c r="CL13" s="6"/>
    </row>
    <row r="14" spans="1:91" ht="12" customHeight="1" x14ac:dyDescent="0.4">
      <c r="A14" s="12"/>
      <c r="B14" s="201"/>
      <c r="C14" s="160"/>
      <c r="D14" s="160"/>
      <c r="E14" s="160"/>
      <c r="F14" s="160"/>
      <c r="G14" s="161"/>
      <c r="H14" s="401"/>
      <c r="I14" s="402"/>
      <c r="J14" s="402"/>
      <c r="K14" s="402"/>
      <c r="L14" s="402"/>
      <c r="M14" s="402"/>
      <c r="N14" s="402"/>
      <c r="O14" s="4"/>
      <c r="P14" s="130" t="s">
        <v>152</v>
      </c>
      <c r="Q14" s="130"/>
      <c r="R14" s="130"/>
      <c r="S14" s="130"/>
      <c r="T14" s="130"/>
      <c r="U14" s="4"/>
      <c r="V14" s="130" t="s">
        <v>153</v>
      </c>
      <c r="W14" s="130"/>
      <c r="X14" s="130"/>
      <c r="Y14" s="130"/>
      <c r="Z14" s="130"/>
      <c r="AA14" s="4"/>
      <c r="AB14" s="130" t="s">
        <v>154</v>
      </c>
      <c r="AC14" s="130"/>
      <c r="AD14" s="130"/>
      <c r="AE14" s="130"/>
      <c r="AF14" s="130"/>
      <c r="AG14" s="162"/>
      <c r="AH14" s="162"/>
      <c r="AI14" s="162"/>
      <c r="AJ14" s="162"/>
      <c r="AK14" s="162"/>
      <c r="AL14" s="162"/>
      <c r="AM14" s="162"/>
      <c r="AN14" s="162"/>
      <c r="AO14" s="162"/>
      <c r="AP14" s="162"/>
      <c r="AQ14" s="162"/>
      <c r="AR14" s="209"/>
      <c r="AS14" s="6"/>
      <c r="AT14" s="12"/>
      <c r="AU14" s="291"/>
      <c r="AV14" s="292"/>
      <c r="AW14" s="292"/>
      <c r="AX14" s="292"/>
      <c r="AY14" s="292"/>
      <c r="AZ14" s="293"/>
      <c r="BA14" s="167"/>
      <c r="BB14" s="168"/>
      <c r="BC14" s="168"/>
      <c r="BD14" s="168"/>
      <c r="BE14" s="168"/>
      <c r="BF14" s="185" t="s">
        <v>223</v>
      </c>
      <c r="BG14" s="186"/>
      <c r="BH14" s="186"/>
      <c r="BI14" s="186"/>
      <c r="BJ14" s="186"/>
      <c r="BK14" s="186"/>
      <c r="BL14" s="186"/>
      <c r="BM14" s="186"/>
      <c r="BN14" s="186"/>
      <c r="BO14" s="186"/>
      <c r="BP14" s="186"/>
      <c r="BQ14" s="186"/>
      <c r="BR14" s="186"/>
      <c r="BS14" s="186"/>
      <c r="BT14" s="357"/>
      <c r="BU14" s="357"/>
      <c r="BV14" s="357"/>
      <c r="BW14" s="60" t="s">
        <v>215</v>
      </c>
      <c r="BX14" s="168"/>
      <c r="BY14" s="168"/>
      <c r="BZ14" s="61" t="s">
        <v>218</v>
      </c>
      <c r="CA14" s="358" t="e">
        <f>ROUNDUP(BT14/BU13,1)</f>
        <v>#DIV/0!</v>
      </c>
      <c r="CB14" s="358"/>
      <c r="CC14" s="358"/>
      <c r="CD14" s="95"/>
      <c r="CE14" s="95"/>
      <c r="CF14" s="95"/>
      <c r="CG14" s="95"/>
      <c r="CH14" s="95"/>
      <c r="CI14" s="95"/>
      <c r="CJ14" s="95"/>
      <c r="CK14" s="262"/>
      <c r="CL14" s="6"/>
    </row>
    <row r="15" spans="1:91" ht="12" customHeight="1" x14ac:dyDescent="0.4">
      <c r="A15" s="12"/>
      <c r="B15" s="343" t="s">
        <v>198</v>
      </c>
      <c r="C15" s="344"/>
      <c r="D15" s="344"/>
      <c r="E15" s="344"/>
      <c r="F15" s="344"/>
      <c r="G15" s="345"/>
      <c r="H15" s="175" t="s">
        <v>157</v>
      </c>
      <c r="I15" s="176"/>
      <c r="J15" s="195"/>
      <c r="K15" s="153"/>
      <c r="L15" s="153"/>
      <c r="M15" s="153"/>
      <c r="N15" s="153"/>
      <c r="O15" s="153"/>
      <c r="P15" s="153"/>
      <c r="Q15" s="153"/>
      <c r="R15" s="153"/>
      <c r="S15" s="153"/>
      <c r="T15" s="153"/>
      <c r="U15" s="153"/>
      <c r="V15" s="153"/>
      <c r="W15" s="153"/>
      <c r="X15" s="153"/>
      <c r="Y15" s="153"/>
      <c r="Z15" s="314"/>
      <c r="AA15" s="27" t="s">
        <v>89</v>
      </c>
      <c r="AB15" s="188" t="s">
        <v>124</v>
      </c>
      <c r="AC15" s="188"/>
      <c r="AD15" s="188"/>
      <c r="AE15" s="20" t="s">
        <v>89</v>
      </c>
      <c r="AF15" s="346" t="s">
        <v>125</v>
      </c>
      <c r="AG15" s="346"/>
      <c r="AH15" s="346"/>
      <c r="AI15" s="193"/>
      <c r="AJ15" s="193"/>
      <c r="AK15" s="193"/>
      <c r="AL15" s="193"/>
      <c r="AM15" s="193"/>
      <c r="AN15" s="193"/>
      <c r="AO15" s="193"/>
      <c r="AP15" s="193"/>
      <c r="AQ15" s="193"/>
      <c r="AR15" s="222"/>
      <c r="AS15" s="6"/>
      <c r="AT15" s="12"/>
      <c r="AU15" s="291"/>
      <c r="AV15" s="292"/>
      <c r="AW15" s="292"/>
      <c r="AX15" s="292"/>
      <c r="AY15" s="292"/>
      <c r="AZ15" s="293"/>
      <c r="BA15" s="198"/>
      <c r="BB15" s="162"/>
      <c r="BC15" s="162"/>
      <c r="BD15" s="162"/>
      <c r="BE15" s="162"/>
      <c r="BF15" s="198"/>
      <c r="BG15" s="162"/>
      <c r="BH15" s="162"/>
      <c r="BI15" s="162"/>
      <c r="BJ15" s="162"/>
      <c r="BK15" s="162"/>
      <c r="BL15" s="162"/>
      <c r="BM15" s="162"/>
      <c r="BN15" s="162"/>
      <c r="BO15" s="162"/>
      <c r="BP15" s="162"/>
      <c r="BQ15" s="162"/>
      <c r="BR15" s="162"/>
      <c r="BS15" s="162"/>
      <c r="BT15" s="162"/>
      <c r="BU15" s="162"/>
      <c r="BV15" s="162"/>
      <c r="BW15" s="162"/>
      <c r="BX15" s="162"/>
      <c r="BY15" s="162"/>
      <c r="BZ15" s="162"/>
      <c r="CA15" s="162"/>
      <c r="CB15" s="162"/>
      <c r="CC15" s="162"/>
      <c r="CD15" s="162"/>
      <c r="CE15" s="162"/>
      <c r="CF15" s="162"/>
      <c r="CG15" s="162"/>
      <c r="CH15" s="162"/>
      <c r="CI15" s="162"/>
      <c r="CJ15" s="162"/>
      <c r="CK15" s="209"/>
      <c r="CL15" s="6"/>
    </row>
    <row r="16" spans="1:91" ht="12" customHeight="1" x14ac:dyDescent="0.4">
      <c r="A16" s="12"/>
      <c r="B16" s="331"/>
      <c r="C16" s="332"/>
      <c r="D16" s="332"/>
      <c r="E16" s="332"/>
      <c r="F16" s="332"/>
      <c r="G16" s="333"/>
      <c r="H16" s="201"/>
      <c r="I16" s="160"/>
      <c r="J16" s="161"/>
      <c r="K16" s="151"/>
      <c r="L16" s="151"/>
      <c r="M16" s="151"/>
      <c r="N16" s="151"/>
      <c r="O16" s="151"/>
      <c r="P16" s="151"/>
      <c r="Q16" s="151"/>
      <c r="R16" s="151"/>
      <c r="S16" s="151"/>
      <c r="T16" s="151"/>
      <c r="U16" s="151"/>
      <c r="V16" s="151"/>
      <c r="W16" s="151"/>
      <c r="X16" s="151"/>
      <c r="Y16" s="151"/>
      <c r="Z16" s="225"/>
      <c r="AA16" s="199" t="s">
        <v>158</v>
      </c>
      <c r="AB16" s="193"/>
      <c r="AC16" s="193"/>
      <c r="AD16" s="222"/>
      <c r="AE16" s="339"/>
      <c r="AF16" s="340"/>
      <c r="AG16" s="340"/>
      <c r="AH16" s="7" t="s">
        <v>203</v>
      </c>
      <c r="AI16" s="193"/>
      <c r="AJ16" s="193"/>
      <c r="AK16" s="193"/>
      <c r="AL16" s="193"/>
      <c r="AM16" s="193"/>
      <c r="AN16" s="193"/>
      <c r="AO16" s="193"/>
      <c r="AP16" s="193"/>
      <c r="AQ16" s="193"/>
      <c r="AR16" s="222"/>
      <c r="AS16" s="6"/>
      <c r="AT16" s="12"/>
      <c r="AU16" s="291"/>
      <c r="AV16" s="292"/>
      <c r="AW16" s="292"/>
      <c r="AX16" s="292"/>
      <c r="AY16" s="292"/>
      <c r="AZ16" s="293"/>
      <c r="BA16" s="174" t="s">
        <v>219</v>
      </c>
      <c r="BB16" s="174"/>
      <c r="BC16" s="174"/>
      <c r="BD16" s="174"/>
      <c r="BE16" s="174"/>
      <c r="BF16" s="214"/>
      <c r="BG16" s="214"/>
      <c r="BH16" s="214"/>
      <c r="BI16" s="214"/>
      <c r="BJ16" s="214"/>
      <c r="BK16" s="398"/>
      <c r="BL16" s="398"/>
      <c r="BM16" s="398"/>
      <c r="BN16" s="398"/>
      <c r="BO16" s="398"/>
      <c r="BP16" s="398"/>
      <c r="BQ16" s="398"/>
      <c r="BR16" s="398"/>
      <c r="BS16" s="398"/>
      <c r="BT16" s="398"/>
      <c r="BU16" s="398"/>
      <c r="BV16" s="398"/>
      <c r="BW16" s="398"/>
      <c r="BX16" s="398"/>
      <c r="BY16" s="398"/>
      <c r="BZ16" s="398"/>
      <c r="CA16" s="398"/>
      <c r="CB16" s="398"/>
      <c r="CC16" s="398"/>
      <c r="CD16" s="398"/>
      <c r="CE16" s="398"/>
      <c r="CF16" s="398"/>
      <c r="CG16" s="398"/>
      <c r="CH16" s="398"/>
      <c r="CI16" s="398"/>
      <c r="CJ16" s="398"/>
      <c r="CK16" s="398"/>
      <c r="CL16" s="6"/>
    </row>
    <row r="17" spans="1:108" ht="12" customHeight="1" x14ac:dyDescent="0.4">
      <c r="A17" s="12"/>
      <c r="B17" s="331"/>
      <c r="C17" s="332"/>
      <c r="D17" s="332"/>
      <c r="E17" s="332"/>
      <c r="F17" s="332"/>
      <c r="G17" s="333"/>
      <c r="H17" s="148" t="s">
        <v>201</v>
      </c>
      <c r="I17" s="149"/>
      <c r="J17" s="149"/>
      <c r="K17" s="56" t="s">
        <v>89</v>
      </c>
      <c r="L17" s="129" t="s">
        <v>126</v>
      </c>
      <c r="M17" s="129"/>
      <c r="N17" s="1"/>
      <c r="O17" s="56" t="s">
        <v>89</v>
      </c>
      <c r="P17" s="129" t="s">
        <v>127</v>
      </c>
      <c r="Q17" s="129"/>
      <c r="R17" s="1"/>
      <c r="S17" s="56" t="s">
        <v>89</v>
      </c>
      <c r="T17" s="129" t="s">
        <v>128</v>
      </c>
      <c r="U17" s="129"/>
      <c r="V17" s="1"/>
      <c r="W17" s="149"/>
      <c r="X17" s="149"/>
      <c r="Y17" s="149"/>
      <c r="Z17" s="350"/>
      <c r="AA17" s="350"/>
      <c r="AB17" s="350"/>
      <c r="AC17" s="350"/>
      <c r="AD17" s="350"/>
      <c r="AE17" s="350"/>
      <c r="AF17" s="350"/>
      <c r="AG17" s="350"/>
      <c r="AH17" s="350"/>
      <c r="AI17" s="350"/>
      <c r="AJ17" s="350"/>
      <c r="AK17" s="350"/>
      <c r="AL17" s="350"/>
      <c r="AM17" s="350"/>
      <c r="AN17" s="350"/>
      <c r="AO17" s="350"/>
      <c r="AP17" s="350"/>
      <c r="AQ17" s="350"/>
      <c r="AR17" s="351"/>
      <c r="AS17" s="6"/>
      <c r="AT17" s="12"/>
      <c r="AU17" s="291"/>
      <c r="AV17" s="292"/>
      <c r="AW17" s="292"/>
      <c r="AX17" s="292"/>
      <c r="AY17" s="292"/>
      <c r="AZ17" s="293"/>
      <c r="BA17" s="174"/>
      <c r="BB17" s="174"/>
      <c r="BC17" s="174"/>
      <c r="BD17" s="174"/>
      <c r="BE17" s="174"/>
      <c r="BF17" s="174"/>
      <c r="BG17" s="174"/>
      <c r="BH17" s="174"/>
      <c r="BI17" s="174"/>
      <c r="BJ17" s="174"/>
      <c r="BK17" s="369"/>
      <c r="BL17" s="369"/>
      <c r="BM17" s="369"/>
      <c r="BN17" s="369"/>
      <c r="BO17" s="369"/>
      <c r="BP17" s="369"/>
      <c r="BQ17" s="369"/>
      <c r="BR17" s="369"/>
      <c r="BS17" s="369"/>
      <c r="BT17" s="369"/>
      <c r="BU17" s="369"/>
      <c r="BV17" s="369"/>
      <c r="BW17" s="369"/>
      <c r="BX17" s="369"/>
      <c r="BY17" s="369"/>
      <c r="BZ17" s="369"/>
      <c r="CA17" s="369"/>
      <c r="CB17" s="369"/>
      <c r="CC17" s="369"/>
      <c r="CD17" s="369"/>
      <c r="CE17" s="369"/>
      <c r="CF17" s="369"/>
      <c r="CG17" s="369"/>
      <c r="CH17" s="369"/>
      <c r="CI17" s="369"/>
      <c r="CJ17" s="369"/>
      <c r="CK17" s="369"/>
      <c r="CL17" s="6"/>
    </row>
    <row r="18" spans="1:108" ht="12" customHeight="1" x14ac:dyDescent="0.4">
      <c r="A18" s="12"/>
      <c r="B18" s="331"/>
      <c r="C18" s="332"/>
      <c r="D18" s="332"/>
      <c r="E18" s="332"/>
      <c r="F18" s="332"/>
      <c r="G18" s="333"/>
      <c r="H18" s="198" t="s">
        <v>156</v>
      </c>
      <c r="I18" s="162"/>
      <c r="J18" s="162"/>
      <c r="K18" s="55" t="s">
        <v>89</v>
      </c>
      <c r="L18" s="130">
        <v>100</v>
      </c>
      <c r="M18" s="130"/>
      <c r="N18" s="4"/>
      <c r="O18" s="55" t="s">
        <v>89</v>
      </c>
      <c r="P18" s="130">
        <v>120</v>
      </c>
      <c r="Q18" s="130"/>
      <c r="R18" s="4"/>
      <c r="S18" s="55" t="s">
        <v>89</v>
      </c>
      <c r="T18" s="130">
        <v>150</v>
      </c>
      <c r="U18" s="130"/>
      <c r="V18" s="4"/>
      <c r="W18" s="55" t="s">
        <v>89</v>
      </c>
      <c r="X18" s="130">
        <v>190</v>
      </c>
      <c r="Y18" s="130"/>
      <c r="Z18" s="352"/>
      <c r="AA18" s="352"/>
      <c r="AB18" s="352"/>
      <c r="AC18" s="352"/>
      <c r="AD18" s="352"/>
      <c r="AE18" s="352"/>
      <c r="AF18" s="352"/>
      <c r="AG18" s="352"/>
      <c r="AH18" s="352"/>
      <c r="AI18" s="352"/>
      <c r="AJ18" s="352"/>
      <c r="AK18" s="352"/>
      <c r="AL18" s="352"/>
      <c r="AM18" s="352"/>
      <c r="AN18" s="352"/>
      <c r="AO18" s="352"/>
      <c r="AP18" s="352"/>
      <c r="AQ18" s="352"/>
      <c r="AR18" s="353"/>
      <c r="AS18" s="6"/>
      <c r="AT18" s="12"/>
      <c r="AU18" s="171" t="s">
        <v>242</v>
      </c>
      <c r="AV18" s="172"/>
      <c r="AW18" s="172"/>
      <c r="AX18" s="172"/>
      <c r="AY18" s="172"/>
      <c r="AZ18" s="173"/>
      <c r="BA18" s="174" t="s">
        <v>220</v>
      </c>
      <c r="BB18" s="174"/>
      <c r="BC18" s="174"/>
      <c r="BD18" s="174"/>
      <c r="BE18" s="174"/>
      <c r="BF18" s="174"/>
      <c r="BG18" s="174"/>
      <c r="BH18" s="174"/>
      <c r="BI18" s="174"/>
      <c r="BJ18" s="174"/>
      <c r="BK18" s="369"/>
      <c r="BL18" s="369"/>
      <c r="BM18" s="369"/>
      <c r="BN18" s="369"/>
      <c r="BO18" s="369"/>
      <c r="BP18" s="369"/>
      <c r="BQ18" s="369"/>
      <c r="BR18" s="369"/>
      <c r="BS18" s="369"/>
      <c r="BT18" s="369"/>
      <c r="BU18" s="369"/>
      <c r="BV18" s="369"/>
      <c r="BW18" s="369"/>
      <c r="BX18" s="369"/>
      <c r="BY18" s="369"/>
      <c r="BZ18" s="369"/>
      <c r="CA18" s="369"/>
      <c r="CB18" s="369"/>
      <c r="CC18" s="369"/>
      <c r="CD18" s="369"/>
      <c r="CE18" s="369"/>
      <c r="CF18" s="369"/>
      <c r="CG18" s="369"/>
      <c r="CH18" s="369"/>
      <c r="CI18" s="369"/>
      <c r="CJ18" s="369"/>
      <c r="CK18" s="369"/>
      <c r="CL18" s="6"/>
    </row>
    <row r="19" spans="1:108" ht="12" customHeight="1" thickBot="1" x14ac:dyDescent="0.45">
      <c r="A19" s="12"/>
      <c r="B19" s="331"/>
      <c r="C19" s="332"/>
      <c r="D19" s="332"/>
      <c r="E19" s="332"/>
      <c r="F19" s="332"/>
      <c r="G19" s="333"/>
      <c r="H19" s="148" t="s">
        <v>166</v>
      </c>
      <c r="I19" s="149"/>
      <c r="J19" s="150"/>
      <c r="K19" s="128" t="s">
        <v>159</v>
      </c>
      <c r="L19" s="129"/>
      <c r="M19" s="129"/>
      <c r="N19" s="129"/>
      <c r="O19" s="129"/>
      <c r="P19" s="129"/>
      <c r="Q19" s="1" t="s">
        <v>84</v>
      </c>
      <c r="R19" s="184"/>
      <c r="S19" s="184"/>
      <c r="T19" s="184"/>
      <c r="U19" s="184"/>
      <c r="V19" s="184"/>
      <c r="W19" s="184"/>
      <c r="X19" s="184"/>
      <c r="Y19" s="184"/>
      <c r="Z19" s="184"/>
      <c r="AA19" s="184"/>
      <c r="AB19" s="149"/>
      <c r="AC19" s="149"/>
      <c r="AD19" s="149"/>
      <c r="AE19" s="149"/>
      <c r="AF19" s="149"/>
      <c r="AG19" s="149"/>
      <c r="AH19" s="149"/>
      <c r="AI19" s="149"/>
      <c r="AJ19" s="149"/>
      <c r="AK19" s="149"/>
      <c r="AL19" s="149"/>
      <c r="AM19" s="149"/>
      <c r="AN19" s="149"/>
      <c r="AO19" s="149"/>
      <c r="AP19" s="149"/>
      <c r="AQ19" s="149"/>
      <c r="AR19" s="150"/>
      <c r="AS19" s="6"/>
      <c r="AT19" s="12"/>
      <c r="AU19" s="171"/>
      <c r="AV19" s="172"/>
      <c r="AW19" s="172"/>
      <c r="AX19" s="172"/>
      <c r="AY19" s="172"/>
      <c r="AZ19" s="173"/>
      <c r="BA19" s="174"/>
      <c r="BB19" s="174"/>
      <c r="BC19" s="174"/>
      <c r="BD19" s="174"/>
      <c r="BE19" s="174"/>
      <c r="BF19" s="203"/>
      <c r="BG19" s="203"/>
      <c r="BH19" s="203"/>
      <c r="BI19" s="203"/>
      <c r="BJ19" s="203"/>
      <c r="BK19" s="370"/>
      <c r="BL19" s="370"/>
      <c r="BM19" s="370"/>
      <c r="BN19" s="370"/>
      <c r="BO19" s="370"/>
      <c r="BP19" s="370"/>
      <c r="BQ19" s="370"/>
      <c r="BR19" s="370"/>
      <c r="BS19" s="370"/>
      <c r="BT19" s="370"/>
      <c r="BU19" s="370"/>
      <c r="BV19" s="370"/>
      <c r="BW19" s="370"/>
      <c r="BX19" s="370"/>
      <c r="BY19" s="370"/>
      <c r="BZ19" s="370"/>
      <c r="CA19" s="370"/>
      <c r="CB19" s="370"/>
      <c r="CC19" s="370"/>
      <c r="CD19" s="370"/>
      <c r="CE19" s="370"/>
      <c r="CF19" s="370"/>
      <c r="CG19" s="370"/>
      <c r="CH19" s="370"/>
      <c r="CI19" s="370"/>
      <c r="CJ19" s="370"/>
      <c r="CK19" s="370"/>
      <c r="CL19" s="6"/>
    </row>
    <row r="20" spans="1:108" ht="12" customHeight="1" thickTop="1" x14ac:dyDescent="0.4">
      <c r="A20" s="12"/>
      <c r="B20" s="331"/>
      <c r="C20" s="332"/>
      <c r="D20" s="332"/>
      <c r="E20" s="332"/>
      <c r="F20" s="332"/>
      <c r="G20" s="333"/>
      <c r="H20" s="167"/>
      <c r="I20" s="168"/>
      <c r="J20" s="218"/>
      <c r="K20" s="96" t="s">
        <v>160</v>
      </c>
      <c r="L20" s="97"/>
      <c r="M20" s="97"/>
      <c r="N20" s="97"/>
      <c r="O20" s="97"/>
      <c r="P20" s="97"/>
      <c r="Q20" s="3" t="s">
        <v>84</v>
      </c>
      <c r="R20" s="234"/>
      <c r="S20" s="234"/>
      <c r="T20" s="234"/>
      <c r="U20" s="234"/>
      <c r="V20" s="234"/>
      <c r="W20" s="234"/>
      <c r="X20" s="234"/>
      <c r="Y20" s="234"/>
      <c r="Z20" s="234"/>
      <c r="AA20" s="234"/>
      <c r="AB20" s="168"/>
      <c r="AC20" s="168"/>
      <c r="AD20" s="168"/>
      <c r="AE20" s="168"/>
      <c r="AF20" s="168"/>
      <c r="AG20" s="168"/>
      <c r="AH20" s="168"/>
      <c r="AI20" s="168"/>
      <c r="AJ20" s="168"/>
      <c r="AK20" s="168"/>
      <c r="AL20" s="168"/>
      <c r="AM20" s="168"/>
      <c r="AN20" s="168"/>
      <c r="AO20" s="168"/>
      <c r="AP20" s="168"/>
      <c r="AQ20" s="168"/>
      <c r="AR20" s="218"/>
      <c r="AS20" s="6"/>
      <c r="AT20" s="12"/>
      <c r="AU20" s="171"/>
      <c r="AV20" s="172"/>
      <c r="AW20" s="172"/>
      <c r="AX20" s="172"/>
      <c r="AY20" s="172"/>
      <c r="AZ20" s="173"/>
      <c r="BA20" s="166" t="s">
        <v>232</v>
      </c>
      <c r="BB20" s="258"/>
      <c r="BC20" s="258"/>
      <c r="BD20" s="258"/>
      <c r="BE20" s="258"/>
      <c r="BF20" s="148" t="s">
        <v>224</v>
      </c>
      <c r="BG20" s="149"/>
      <c r="BH20" s="149"/>
      <c r="BI20" s="149"/>
      <c r="BJ20" s="149"/>
      <c r="BK20" s="149"/>
      <c r="BL20" s="372">
        <f>BT12</f>
        <v>0</v>
      </c>
      <c r="BM20" s="372"/>
      <c r="BN20" s="372"/>
      <c r="BO20" s="405" t="s">
        <v>215</v>
      </c>
      <c r="BP20" s="405"/>
      <c r="BQ20" s="405"/>
      <c r="BR20" s="405"/>
      <c r="BS20" s="405"/>
      <c r="BT20" s="405"/>
      <c r="BU20" s="405"/>
      <c r="BV20" s="405"/>
      <c r="BW20" s="405"/>
      <c r="BX20" s="405"/>
      <c r="BY20" s="405"/>
      <c r="BZ20" s="405"/>
      <c r="CA20" s="405"/>
      <c r="CB20" s="405"/>
      <c r="CC20" s="405"/>
      <c r="CD20" s="405"/>
      <c r="CE20" s="405"/>
      <c r="CF20" s="405"/>
      <c r="CG20" s="405"/>
      <c r="CH20" s="405"/>
      <c r="CI20" s="405"/>
      <c r="CJ20" s="405"/>
      <c r="CK20" s="406"/>
      <c r="CL20" s="6"/>
      <c r="CO20" s="43"/>
      <c r="CP20" s="368">
        <f>BU11</f>
        <v>0</v>
      </c>
      <c r="CQ20" s="368"/>
      <c r="CR20" s="44" t="s">
        <v>215</v>
      </c>
      <c r="CS20" s="45"/>
      <c r="CT20" s="368">
        <f>BT12</f>
        <v>0</v>
      </c>
      <c r="CU20" s="368"/>
      <c r="CV20" s="368"/>
      <c r="CW20" s="44" t="s">
        <v>215</v>
      </c>
      <c r="CX20" s="45"/>
      <c r="CY20" s="45"/>
      <c r="CZ20" s="364" t="e">
        <f>(CT21/CP21)^(1/2)</f>
        <v>#DIV/0!</v>
      </c>
      <c r="DA20" s="364"/>
      <c r="DB20" s="364"/>
      <c r="DC20" s="364"/>
      <c r="DD20" s="46"/>
    </row>
    <row r="21" spans="1:108" ht="12" customHeight="1" x14ac:dyDescent="0.4">
      <c r="A21" s="12"/>
      <c r="B21" s="331"/>
      <c r="C21" s="332"/>
      <c r="D21" s="332"/>
      <c r="E21" s="332"/>
      <c r="F21" s="332"/>
      <c r="G21" s="333"/>
      <c r="H21" s="167"/>
      <c r="I21" s="168"/>
      <c r="J21" s="218"/>
      <c r="K21" s="96" t="s">
        <v>161</v>
      </c>
      <c r="L21" s="97"/>
      <c r="M21" s="97"/>
      <c r="N21" s="97"/>
      <c r="O21" s="97"/>
      <c r="P21" s="97"/>
      <c r="Q21" s="3" t="s">
        <v>162</v>
      </c>
      <c r="R21" s="234"/>
      <c r="S21" s="234"/>
      <c r="T21" s="234"/>
      <c r="U21" s="234"/>
      <c r="V21" s="234"/>
      <c r="W21" s="234"/>
      <c r="X21" s="234"/>
      <c r="Y21" s="234"/>
      <c r="Z21" s="234"/>
      <c r="AA21" s="234"/>
      <c r="AB21" s="168"/>
      <c r="AC21" s="168"/>
      <c r="AD21" s="168"/>
      <c r="AE21" s="168"/>
      <c r="AF21" s="168"/>
      <c r="AG21" s="168"/>
      <c r="AH21" s="168"/>
      <c r="AI21" s="168"/>
      <c r="AJ21" s="168"/>
      <c r="AK21" s="168"/>
      <c r="AL21" s="168"/>
      <c r="AM21" s="168"/>
      <c r="AN21" s="168"/>
      <c r="AO21" s="168"/>
      <c r="AP21" s="168"/>
      <c r="AQ21" s="168"/>
      <c r="AR21" s="218"/>
      <c r="AS21" s="6"/>
      <c r="AT21" s="12"/>
      <c r="AU21" s="171"/>
      <c r="AV21" s="172"/>
      <c r="AW21" s="172"/>
      <c r="AX21" s="172"/>
      <c r="AY21" s="172"/>
      <c r="AZ21" s="173"/>
      <c r="BA21" s="302"/>
      <c r="BB21" s="303"/>
      <c r="BC21" s="303"/>
      <c r="BD21" s="303"/>
      <c r="BE21" s="303"/>
      <c r="BF21" s="185" t="s">
        <v>226</v>
      </c>
      <c r="BG21" s="186"/>
      <c r="BH21" s="186"/>
      <c r="BI21" s="186"/>
      <c r="BJ21" s="186"/>
      <c r="BK21" s="186"/>
      <c r="BL21" s="186"/>
      <c r="BM21" s="186"/>
      <c r="BN21" s="186"/>
      <c r="BO21" s="3" t="s">
        <v>84</v>
      </c>
      <c r="BP21" s="371" t="e">
        <f>ROUNDDOWN(CZ20,2)</f>
        <v>#DIV/0!</v>
      </c>
      <c r="BQ21" s="371"/>
      <c r="BR21" s="371"/>
      <c r="BS21" s="168"/>
      <c r="BT21" s="168"/>
      <c r="BU21" s="168"/>
      <c r="BV21" s="168" t="s">
        <v>227</v>
      </c>
      <c r="BW21" s="168"/>
      <c r="BX21" s="168"/>
      <c r="BY21" s="168"/>
      <c r="BZ21" s="168"/>
      <c r="CA21" s="168"/>
      <c r="CB21" s="374" t="e">
        <f>ROUNDUP(CZ21,2)</f>
        <v>#DIV/0!</v>
      </c>
      <c r="CC21" s="374"/>
      <c r="CD21" s="374"/>
      <c r="CE21" s="82" t="s">
        <v>231</v>
      </c>
      <c r="CF21" s="82"/>
      <c r="CG21" s="82"/>
      <c r="CH21" s="95" t="str">
        <f>IFERROR(IF(CZ21&lt;=150,"OK","NG"),"")</f>
        <v/>
      </c>
      <c r="CI21" s="95"/>
      <c r="CJ21" s="82" t="s">
        <v>50</v>
      </c>
      <c r="CK21" s="83"/>
      <c r="CL21" s="6"/>
      <c r="CO21" s="47" t="s">
        <v>228</v>
      </c>
      <c r="CP21" s="362">
        <f>CP20^2</f>
        <v>0</v>
      </c>
      <c r="CQ21" s="362"/>
      <c r="CR21" s="362"/>
      <c r="CS21" s="74" t="s">
        <v>229</v>
      </c>
      <c r="CT21" s="362">
        <f>CP20^4/12</f>
        <v>0</v>
      </c>
      <c r="CU21" s="362"/>
      <c r="CV21" s="362"/>
      <c r="CW21" s="362"/>
      <c r="CX21" s="75"/>
      <c r="CY21" s="76" t="s">
        <v>230</v>
      </c>
      <c r="CZ21" s="360" t="e">
        <f>CT20/CZ20</f>
        <v>#DIV/0!</v>
      </c>
      <c r="DA21" s="360"/>
      <c r="DB21" s="360"/>
      <c r="DC21" s="360"/>
      <c r="DD21" s="361"/>
    </row>
    <row r="22" spans="1:108" ht="12" customHeight="1" x14ac:dyDescent="0.4">
      <c r="A22" s="12"/>
      <c r="B22" s="294" t="s">
        <v>123</v>
      </c>
      <c r="C22" s="295"/>
      <c r="D22" s="295"/>
      <c r="E22" s="295"/>
      <c r="F22" s="295"/>
      <c r="G22" s="296"/>
      <c r="H22" s="198"/>
      <c r="I22" s="162"/>
      <c r="J22" s="209"/>
      <c r="K22" s="322" t="s">
        <v>163</v>
      </c>
      <c r="L22" s="130"/>
      <c r="M22" s="130"/>
      <c r="N22" s="130"/>
      <c r="O22" s="130"/>
      <c r="P22" s="130"/>
      <c r="Q22" s="4" t="s">
        <v>162</v>
      </c>
      <c r="R22" s="151"/>
      <c r="S22" s="151"/>
      <c r="T22" s="151"/>
      <c r="U22" s="151"/>
      <c r="V22" s="151"/>
      <c r="W22" s="151"/>
      <c r="X22" s="151"/>
      <c r="Y22" s="151"/>
      <c r="Z22" s="151"/>
      <c r="AA22" s="151"/>
      <c r="AB22" s="151"/>
      <c r="AC22" s="151"/>
      <c r="AD22" s="151"/>
      <c r="AE22" s="151"/>
      <c r="AF22" s="151"/>
      <c r="AG22" s="151"/>
      <c r="AH22" s="151"/>
      <c r="AI22" s="151"/>
      <c r="AJ22" s="151"/>
      <c r="AK22" s="151"/>
      <c r="AL22" s="162"/>
      <c r="AM22" s="162"/>
      <c r="AN22" s="162"/>
      <c r="AO22" s="162"/>
      <c r="AP22" s="162"/>
      <c r="AQ22" s="162"/>
      <c r="AR22" s="209"/>
      <c r="AS22" s="6"/>
      <c r="AT22" s="12"/>
      <c r="AU22" s="171"/>
      <c r="AV22" s="172"/>
      <c r="AW22" s="172"/>
      <c r="AX22" s="172"/>
      <c r="AY22" s="172"/>
      <c r="AZ22" s="173"/>
      <c r="BA22" s="302"/>
      <c r="BB22" s="303"/>
      <c r="BC22" s="303"/>
      <c r="BD22" s="303"/>
      <c r="BE22" s="303"/>
      <c r="BF22" s="167" t="s">
        <v>225</v>
      </c>
      <c r="BG22" s="168"/>
      <c r="BH22" s="168"/>
      <c r="BI22" s="168"/>
      <c r="BJ22" s="168"/>
      <c r="BK22" s="168"/>
      <c r="BL22" s="373">
        <f>BT14</f>
        <v>0</v>
      </c>
      <c r="BM22" s="373"/>
      <c r="BN22" s="373"/>
      <c r="BO22" s="403" t="s">
        <v>215</v>
      </c>
      <c r="BP22" s="403"/>
      <c r="BQ22" s="403"/>
      <c r="BR22" s="403"/>
      <c r="BS22" s="403"/>
      <c r="BT22" s="403"/>
      <c r="BU22" s="403"/>
      <c r="BV22" s="403"/>
      <c r="BW22" s="403"/>
      <c r="BX22" s="403"/>
      <c r="BY22" s="403"/>
      <c r="BZ22" s="403"/>
      <c r="CA22" s="403"/>
      <c r="CB22" s="403"/>
      <c r="CC22" s="403"/>
      <c r="CD22" s="403"/>
      <c r="CE22" s="403"/>
      <c r="CF22" s="403"/>
      <c r="CG22" s="403"/>
      <c r="CH22" s="403"/>
      <c r="CI22" s="403"/>
      <c r="CJ22" s="403"/>
      <c r="CK22" s="404"/>
      <c r="CL22" s="6"/>
      <c r="CO22" s="48"/>
      <c r="CP22" s="362">
        <f>BU13</f>
        <v>0</v>
      </c>
      <c r="CQ22" s="362"/>
      <c r="CR22" s="77" t="s">
        <v>215</v>
      </c>
      <c r="CS22" s="75"/>
      <c r="CT22" s="362">
        <f>BT14</f>
        <v>0</v>
      </c>
      <c r="CU22" s="362"/>
      <c r="CV22" s="362"/>
      <c r="CW22" s="77" t="s">
        <v>215</v>
      </c>
      <c r="CX22" s="75"/>
      <c r="CY22" s="75"/>
      <c r="CZ22" s="365" t="e">
        <f>(CT23/CP23)^(1/2)</f>
        <v>#DIV/0!</v>
      </c>
      <c r="DA22" s="365"/>
      <c r="DB22" s="365"/>
      <c r="DC22" s="365"/>
      <c r="DD22" s="49"/>
    </row>
    <row r="23" spans="1:108" ht="12" customHeight="1" thickBot="1" x14ac:dyDescent="0.45">
      <c r="A23" s="12"/>
      <c r="B23" s="294"/>
      <c r="C23" s="295"/>
      <c r="D23" s="295"/>
      <c r="E23" s="295"/>
      <c r="F23" s="295"/>
      <c r="G23" s="296"/>
      <c r="H23" s="148" t="s">
        <v>129</v>
      </c>
      <c r="I23" s="149"/>
      <c r="J23" s="150"/>
      <c r="K23" s="311" t="s">
        <v>165</v>
      </c>
      <c r="L23" s="312"/>
      <c r="M23" s="312"/>
      <c r="N23" s="312"/>
      <c r="O23" s="56" t="s">
        <v>89</v>
      </c>
      <c r="P23" s="129" t="s">
        <v>164</v>
      </c>
      <c r="Q23" s="129"/>
      <c r="R23" s="129"/>
      <c r="S23" s="56" t="s">
        <v>89</v>
      </c>
      <c r="T23" s="129" t="s">
        <v>139</v>
      </c>
      <c r="U23" s="129"/>
      <c r="V23" s="129"/>
      <c r="W23" s="242" t="s">
        <v>292</v>
      </c>
      <c r="X23" s="242"/>
      <c r="Y23" s="242"/>
      <c r="Z23" s="242"/>
      <c r="AA23" s="242"/>
      <c r="AB23" s="242"/>
      <c r="AC23" s="242"/>
      <c r="AD23" s="242"/>
      <c r="AE23" s="242"/>
      <c r="AF23" s="242"/>
      <c r="AG23" s="242"/>
      <c r="AH23" s="242"/>
      <c r="AI23" s="242"/>
      <c r="AJ23" s="242"/>
      <c r="AK23" s="242"/>
      <c r="AL23" s="242"/>
      <c r="AM23" s="242"/>
      <c r="AN23" s="242"/>
      <c r="AO23" s="242"/>
      <c r="AP23" s="242"/>
      <c r="AQ23" s="242"/>
      <c r="AR23" s="243"/>
      <c r="AS23" s="6"/>
      <c r="AT23" s="12"/>
      <c r="AU23" s="78" t="s">
        <v>89</v>
      </c>
      <c r="AV23" s="281" t="s">
        <v>298</v>
      </c>
      <c r="AW23" s="281"/>
      <c r="AX23" s="281"/>
      <c r="AY23" s="281"/>
      <c r="AZ23" s="282"/>
      <c r="BA23" s="302"/>
      <c r="BB23" s="303"/>
      <c r="BC23" s="303"/>
      <c r="BD23" s="303"/>
      <c r="BE23" s="303"/>
      <c r="BF23" s="185" t="s">
        <v>226</v>
      </c>
      <c r="BG23" s="186"/>
      <c r="BH23" s="186"/>
      <c r="BI23" s="186"/>
      <c r="BJ23" s="186"/>
      <c r="BK23" s="186"/>
      <c r="BL23" s="186"/>
      <c r="BM23" s="186"/>
      <c r="BN23" s="186"/>
      <c r="BO23" s="3" t="s">
        <v>84</v>
      </c>
      <c r="BP23" s="371" t="e">
        <f>ROUNDDOWN(CZ22,2)</f>
        <v>#DIV/0!</v>
      </c>
      <c r="BQ23" s="371"/>
      <c r="BR23" s="371"/>
      <c r="BS23" s="168"/>
      <c r="BT23" s="168"/>
      <c r="BU23" s="168"/>
      <c r="BV23" s="168" t="s">
        <v>227</v>
      </c>
      <c r="BW23" s="168"/>
      <c r="BX23" s="168"/>
      <c r="BY23" s="168"/>
      <c r="BZ23" s="168"/>
      <c r="CA23" s="168"/>
      <c r="CB23" s="374" t="e">
        <f>ROUNDUP(CZ23,2)</f>
        <v>#DIV/0!</v>
      </c>
      <c r="CC23" s="374"/>
      <c r="CD23" s="374"/>
      <c r="CE23" s="82" t="s">
        <v>231</v>
      </c>
      <c r="CF23" s="82"/>
      <c r="CG23" s="82"/>
      <c r="CH23" s="95" t="str">
        <f>IFERROR(IF(CZ23&lt;=150,"OK","NG"),"")</f>
        <v/>
      </c>
      <c r="CI23" s="95"/>
      <c r="CJ23" s="82" t="s">
        <v>50</v>
      </c>
      <c r="CK23" s="83"/>
      <c r="CL23" s="6"/>
      <c r="CO23" s="50" t="s">
        <v>228</v>
      </c>
      <c r="CP23" s="363">
        <f>CP22^2</f>
        <v>0</v>
      </c>
      <c r="CQ23" s="363"/>
      <c r="CR23" s="363"/>
      <c r="CS23" s="51" t="s">
        <v>229</v>
      </c>
      <c r="CT23" s="363">
        <f>CP22^4/12</f>
        <v>0</v>
      </c>
      <c r="CU23" s="363"/>
      <c r="CV23" s="363"/>
      <c r="CW23" s="363"/>
      <c r="CX23" s="52"/>
      <c r="CY23" s="53" t="s">
        <v>230</v>
      </c>
      <c r="CZ23" s="366" t="e">
        <f>CT22/CZ22</f>
        <v>#DIV/0!</v>
      </c>
      <c r="DA23" s="366"/>
      <c r="DB23" s="366"/>
      <c r="DC23" s="366"/>
      <c r="DD23" s="367"/>
    </row>
    <row r="24" spans="1:108" ht="12" customHeight="1" thickTop="1" x14ac:dyDescent="0.4">
      <c r="A24" s="12"/>
      <c r="B24" s="294"/>
      <c r="C24" s="295"/>
      <c r="D24" s="295"/>
      <c r="E24" s="295"/>
      <c r="F24" s="295"/>
      <c r="G24" s="296"/>
      <c r="H24" s="167"/>
      <c r="I24" s="168"/>
      <c r="J24" s="218"/>
      <c r="K24" s="313" t="str">
        <f>_xlfn.SWITCH(O23,"■","▷仕様…","")</f>
        <v/>
      </c>
      <c r="L24" s="95"/>
      <c r="M24" s="95"/>
      <c r="N24" s="95"/>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c r="AO24" s="152"/>
      <c r="AP24" s="152"/>
      <c r="AQ24" s="152"/>
      <c r="AR24" s="226"/>
      <c r="AS24" s="6"/>
      <c r="AT24" s="12"/>
      <c r="AU24" s="198"/>
      <c r="AV24" s="162"/>
      <c r="AW24" s="162"/>
      <c r="AX24" s="162"/>
      <c r="AY24" s="162"/>
      <c r="AZ24" s="209"/>
      <c r="BA24" s="305"/>
      <c r="BB24" s="306"/>
      <c r="BC24" s="306"/>
      <c r="BD24" s="306"/>
      <c r="BE24" s="306"/>
      <c r="BF24" s="198"/>
      <c r="BG24" s="162"/>
      <c r="BH24" s="162"/>
      <c r="BI24" s="162"/>
      <c r="BJ24" s="162"/>
      <c r="BK24" s="162"/>
      <c r="BL24" s="162"/>
      <c r="BM24" s="162"/>
      <c r="BN24" s="162"/>
      <c r="BO24" s="162"/>
      <c r="BP24" s="162"/>
      <c r="BQ24" s="162"/>
      <c r="BR24" s="162"/>
      <c r="BS24" s="162"/>
      <c r="BT24" s="162"/>
      <c r="BU24" s="162"/>
      <c r="BV24" s="162"/>
      <c r="BW24" s="162"/>
      <c r="BX24" s="162"/>
      <c r="BY24" s="162"/>
      <c r="BZ24" s="162"/>
      <c r="CA24" s="162"/>
      <c r="CB24" s="162"/>
      <c r="CC24" s="162"/>
      <c r="CD24" s="162"/>
      <c r="CE24" s="162"/>
      <c r="CF24" s="162"/>
      <c r="CG24" s="162"/>
      <c r="CH24" s="162"/>
      <c r="CI24" s="162"/>
      <c r="CJ24" s="162"/>
      <c r="CK24" s="209"/>
      <c r="CL24" s="6"/>
    </row>
    <row r="25" spans="1:108" ht="12" customHeight="1" x14ac:dyDescent="0.4">
      <c r="A25" s="12"/>
      <c r="B25" s="297"/>
      <c r="C25" s="298"/>
      <c r="D25" s="298"/>
      <c r="E25" s="298"/>
      <c r="F25" s="298"/>
      <c r="G25" s="299"/>
      <c r="H25" s="198"/>
      <c r="I25" s="162"/>
      <c r="J25" s="209"/>
      <c r="K25" s="235" t="str">
        <f>_xlfn.SWITCH(O23,"■","▷基礎…","")</f>
        <v/>
      </c>
      <c r="L25" s="228"/>
      <c r="M25" s="228"/>
      <c r="N25" s="228"/>
      <c r="O25" s="342" t="str">
        <f>_xlfn.SWITCH(O23,"■","丈：(","")</f>
        <v/>
      </c>
      <c r="P25" s="342"/>
      <c r="Q25" s="309"/>
      <c r="R25" s="309"/>
      <c r="S25" s="228" t="str">
        <f>_xlfn.SWITCH(O23,"■",")mm","")</f>
        <v/>
      </c>
      <c r="T25" s="228"/>
      <c r="U25" s="341" t="str">
        <f>_xlfn.SWITCH(O23,"■","※≧350㎜","")</f>
        <v/>
      </c>
      <c r="V25" s="341"/>
      <c r="W25" s="341"/>
      <c r="X25" s="39"/>
      <c r="Y25" s="342" t="str">
        <f>_xlfn.SWITCH(O23,"■","根入深さ：(","")</f>
        <v/>
      </c>
      <c r="Z25" s="342"/>
      <c r="AA25" s="342"/>
      <c r="AB25" s="342"/>
      <c r="AC25" s="309"/>
      <c r="AD25" s="309"/>
      <c r="AE25" s="228" t="str">
        <f>_xlfn.SWITCH(O23,"■",")mm","")</f>
        <v/>
      </c>
      <c r="AF25" s="228"/>
      <c r="AG25" s="341" t="str">
        <f>_xlfn.SWITCH(O23,"■","※≧300㎜","")</f>
        <v/>
      </c>
      <c r="AH25" s="341"/>
      <c r="AI25" s="341"/>
      <c r="AJ25" s="228"/>
      <c r="AK25" s="228"/>
      <c r="AL25" s="228"/>
      <c r="AM25" s="228"/>
      <c r="AN25" s="228"/>
      <c r="AO25" s="228"/>
      <c r="AP25" s="228"/>
      <c r="AQ25" s="228"/>
      <c r="AR25" s="236"/>
      <c r="AS25" s="6"/>
      <c r="AT25" s="12"/>
      <c r="AU25" s="200" t="s">
        <v>234</v>
      </c>
      <c r="AV25" s="158"/>
      <c r="AW25" s="158"/>
      <c r="AX25" s="158"/>
      <c r="AY25" s="158"/>
      <c r="AZ25" s="158"/>
      <c r="BA25" s="190"/>
      <c r="BB25" s="153"/>
      <c r="BC25" s="153"/>
      <c r="BD25" s="153"/>
      <c r="BE25" s="153"/>
      <c r="BF25" s="152"/>
      <c r="BG25" s="152"/>
      <c r="BH25" s="152"/>
      <c r="BI25" s="152"/>
      <c r="BJ25" s="152"/>
      <c r="BK25" s="152"/>
      <c r="BL25" s="152"/>
      <c r="BM25" s="152"/>
      <c r="BN25" s="152"/>
      <c r="BO25" s="152"/>
      <c r="BP25" s="152"/>
      <c r="BQ25" s="152"/>
      <c r="BR25" s="152"/>
      <c r="BS25" s="152"/>
      <c r="BT25" s="152"/>
      <c r="BU25" s="152"/>
      <c r="BV25" s="152"/>
      <c r="BW25" s="152"/>
      <c r="BX25" s="152"/>
      <c r="BY25" s="152"/>
      <c r="BZ25" s="152"/>
      <c r="CA25" s="152"/>
      <c r="CB25" s="152"/>
      <c r="CC25" s="152"/>
      <c r="CD25" s="152"/>
      <c r="CE25" s="152"/>
      <c r="CF25" s="152"/>
      <c r="CG25" s="152"/>
      <c r="CH25" s="152"/>
      <c r="CI25" s="152"/>
      <c r="CJ25" s="152"/>
      <c r="CK25" s="226"/>
      <c r="CL25" s="6"/>
    </row>
    <row r="26" spans="1:108" ht="12" customHeight="1" x14ac:dyDescent="0.4">
      <c r="A26" s="12"/>
      <c r="B26" s="287"/>
      <c r="C26" s="287"/>
      <c r="D26" s="287"/>
      <c r="E26" s="287"/>
      <c r="F26" s="287"/>
      <c r="G26" s="287"/>
      <c r="H26" s="287"/>
      <c r="I26" s="287"/>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7"/>
      <c r="AM26" s="287"/>
      <c r="AN26" s="287"/>
      <c r="AO26" s="287"/>
      <c r="AP26" s="287"/>
      <c r="AQ26" s="287"/>
      <c r="AR26" s="287"/>
      <c r="AS26" s="6"/>
      <c r="AT26" s="12"/>
      <c r="AU26" s="196" t="s">
        <v>233</v>
      </c>
      <c r="AV26" s="197"/>
      <c r="AW26" s="197"/>
      <c r="AX26" s="197"/>
      <c r="AY26" s="197"/>
      <c r="AZ26" s="197"/>
      <c r="BA26" s="233"/>
      <c r="BB26" s="152"/>
      <c r="BC26" s="152"/>
      <c r="BD26" s="152"/>
      <c r="BE26" s="152"/>
      <c r="BF26" s="152"/>
      <c r="BG26" s="152"/>
      <c r="BH26" s="152"/>
      <c r="BI26" s="152"/>
      <c r="BJ26" s="152"/>
      <c r="BK26" s="152"/>
      <c r="BL26" s="152"/>
      <c r="BM26" s="152"/>
      <c r="BN26" s="152"/>
      <c r="BO26" s="152"/>
      <c r="BP26" s="152"/>
      <c r="BQ26" s="152"/>
      <c r="BR26" s="152"/>
      <c r="BS26" s="152"/>
      <c r="BT26" s="152"/>
      <c r="BU26" s="152"/>
      <c r="BV26" s="152"/>
      <c r="BW26" s="152"/>
      <c r="BX26" s="152"/>
      <c r="BY26" s="152"/>
      <c r="BZ26" s="152"/>
      <c r="CA26" s="152"/>
      <c r="CB26" s="152"/>
      <c r="CC26" s="152"/>
      <c r="CD26" s="152"/>
      <c r="CE26" s="152"/>
      <c r="CF26" s="152"/>
      <c r="CG26" s="152"/>
      <c r="CH26" s="152"/>
      <c r="CI26" s="152"/>
      <c r="CJ26" s="152"/>
      <c r="CK26" s="226"/>
      <c r="CL26" s="6"/>
    </row>
    <row r="27" spans="1:108" ht="12" customHeight="1" x14ac:dyDescent="0.4">
      <c r="A27" s="40"/>
      <c r="B27" s="188" t="s">
        <v>142</v>
      </c>
      <c r="C27" s="188"/>
      <c r="D27" s="188"/>
      <c r="E27" s="188"/>
      <c r="F27" s="188"/>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188"/>
      <c r="AL27" s="188"/>
      <c r="AM27" s="188"/>
      <c r="AN27" s="188"/>
      <c r="AO27" s="188"/>
      <c r="AP27" s="188"/>
      <c r="AQ27" s="188"/>
      <c r="AR27" s="188"/>
      <c r="AS27" s="8"/>
      <c r="AT27" s="12"/>
      <c r="AU27" s="288" t="s">
        <v>235</v>
      </c>
      <c r="AV27" s="289"/>
      <c r="AW27" s="289"/>
      <c r="AX27" s="289"/>
      <c r="AY27" s="289"/>
      <c r="AZ27" s="290"/>
      <c r="BA27" s="199" t="s">
        <v>264</v>
      </c>
      <c r="BB27" s="193"/>
      <c r="BC27" s="193"/>
      <c r="BD27" s="193"/>
      <c r="BE27" s="222"/>
      <c r="BF27" s="153"/>
      <c r="BG27" s="153"/>
      <c r="BH27" s="153"/>
      <c r="BI27" s="153"/>
      <c r="BJ27" s="153"/>
      <c r="BK27" s="153"/>
      <c r="BL27" s="153"/>
      <c r="BM27" s="153"/>
      <c r="BN27" s="153"/>
      <c r="BO27" s="153"/>
      <c r="BP27" s="153"/>
      <c r="BQ27" s="153"/>
      <c r="BR27" s="153"/>
      <c r="BS27" s="153"/>
      <c r="BT27" s="153"/>
      <c r="BU27" s="153"/>
      <c r="BV27" s="153"/>
      <c r="BW27" s="153"/>
      <c r="BX27" s="153"/>
      <c r="BY27" s="153"/>
      <c r="BZ27" s="153"/>
      <c r="CA27" s="153"/>
      <c r="CB27" s="153"/>
      <c r="CC27" s="153"/>
      <c r="CD27" s="153"/>
      <c r="CE27" s="153"/>
      <c r="CF27" s="153"/>
      <c r="CG27" s="153"/>
      <c r="CH27" s="153"/>
      <c r="CI27" s="153"/>
      <c r="CJ27" s="153"/>
      <c r="CK27" s="314"/>
      <c r="CL27" s="6"/>
    </row>
    <row r="28" spans="1:108" ht="12" customHeight="1" x14ac:dyDescent="0.4">
      <c r="A28" s="12"/>
      <c r="B28" s="193"/>
      <c r="C28" s="193"/>
      <c r="D28" s="193"/>
      <c r="E28" s="193"/>
      <c r="F28" s="193"/>
      <c r="G28" s="193"/>
      <c r="H28" s="193"/>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3"/>
      <c r="AP28" s="193"/>
      <c r="AQ28" s="193"/>
      <c r="AR28" s="193"/>
      <c r="AS28" s="6"/>
      <c r="AT28" s="12"/>
      <c r="AU28" s="291"/>
      <c r="AV28" s="292"/>
      <c r="AW28" s="292"/>
      <c r="AX28" s="292"/>
      <c r="AY28" s="292"/>
      <c r="AZ28" s="293"/>
      <c r="BA28" s="167" t="s">
        <v>238</v>
      </c>
      <c r="BB28" s="168"/>
      <c r="BC28" s="168"/>
      <c r="BD28" s="168"/>
      <c r="BE28" s="168"/>
      <c r="BF28" s="190"/>
      <c r="BG28" s="153"/>
      <c r="BH28" s="153"/>
      <c r="BI28" s="153"/>
      <c r="BJ28" s="153"/>
      <c r="BK28" s="153"/>
      <c r="BL28" s="153"/>
      <c r="BM28" s="153"/>
      <c r="BN28" s="153"/>
      <c r="BO28" s="153"/>
      <c r="BP28" s="153"/>
      <c r="BQ28" s="153"/>
      <c r="BR28" s="153"/>
      <c r="BS28" s="153"/>
      <c r="BT28" s="153"/>
      <c r="BU28" s="153"/>
      <c r="BV28" s="153"/>
      <c r="BW28" s="153"/>
      <c r="BX28" s="153"/>
      <c r="BY28" s="153"/>
      <c r="BZ28" s="153"/>
      <c r="CA28" s="153"/>
      <c r="CB28" s="153"/>
      <c r="CC28" s="153"/>
      <c r="CD28" s="153"/>
      <c r="CE28" s="153"/>
      <c r="CF28" s="153"/>
      <c r="CG28" s="153"/>
      <c r="CH28" s="153"/>
      <c r="CI28" s="153"/>
      <c r="CJ28" s="153"/>
      <c r="CK28" s="314"/>
      <c r="CL28" s="6"/>
    </row>
    <row r="29" spans="1:108" ht="12" customHeight="1" x14ac:dyDescent="0.4">
      <c r="A29" s="12"/>
      <c r="B29" s="175" t="s">
        <v>132</v>
      </c>
      <c r="C29" s="176"/>
      <c r="D29" s="176"/>
      <c r="E29" s="176"/>
      <c r="F29" s="176"/>
      <c r="G29" s="195"/>
      <c r="H29" s="315"/>
      <c r="I29" s="211"/>
      <c r="J29" s="211"/>
      <c r="K29" s="211"/>
      <c r="L29" s="211"/>
      <c r="M29" s="211"/>
      <c r="N29" s="211"/>
      <c r="O29" s="211"/>
      <c r="P29" s="211"/>
      <c r="Q29" s="211"/>
      <c r="R29" s="211"/>
      <c r="S29" s="211"/>
      <c r="T29" s="211"/>
      <c r="U29" s="211"/>
      <c r="V29" s="211"/>
      <c r="W29" s="211"/>
      <c r="X29" s="211"/>
      <c r="Y29" s="211"/>
      <c r="Z29" s="211"/>
      <c r="AA29" s="211"/>
      <c r="AB29" s="211"/>
      <c r="AC29" s="211"/>
      <c r="AD29" s="211"/>
      <c r="AE29" s="211"/>
      <c r="AF29" s="211"/>
      <c r="AG29" s="211"/>
      <c r="AH29" s="211"/>
      <c r="AI29" s="211"/>
      <c r="AJ29" s="211"/>
      <c r="AK29" s="211"/>
      <c r="AL29" s="211"/>
      <c r="AM29" s="211"/>
      <c r="AN29" s="211"/>
      <c r="AO29" s="211"/>
      <c r="AP29" s="211"/>
      <c r="AQ29" s="211"/>
      <c r="AR29" s="316"/>
      <c r="AS29" s="6"/>
      <c r="AT29" s="12"/>
      <c r="AU29" s="171" t="s">
        <v>236</v>
      </c>
      <c r="AV29" s="172"/>
      <c r="AW29" s="172"/>
      <c r="AX29" s="172"/>
      <c r="AY29" s="172"/>
      <c r="AZ29" s="173"/>
      <c r="BA29" s="167"/>
      <c r="BB29" s="168"/>
      <c r="BC29" s="168"/>
      <c r="BD29" s="168"/>
      <c r="BE29" s="168"/>
      <c r="BF29" s="233"/>
      <c r="BG29" s="152"/>
      <c r="BH29" s="152"/>
      <c r="BI29" s="152"/>
      <c r="BJ29" s="152"/>
      <c r="BK29" s="152"/>
      <c r="BL29" s="152"/>
      <c r="BM29" s="152"/>
      <c r="BN29" s="152"/>
      <c r="BO29" s="152"/>
      <c r="BP29" s="152"/>
      <c r="BQ29" s="152"/>
      <c r="BR29" s="152"/>
      <c r="BS29" s="152"/>
      <c r="BT29" s="152"/>
      <c r="BU29" s="152"/>
      <c r="BV29" s="152"/>
      <c r="BW29" s="152"/>
      <c r="BX29" s="152"/>
      <c r="BY29" s="152"/>
      <c r="BZ29" s="152"/>
      <c r="CA29" s="152"/>
      <c r="CB29" s="152"/>
      <c r="CC29" s="152"/>
      <c r="CD29" s="152"/>
      <c r="CE29" s="152"/>
      <c r="CF29" s="152"/>
      <c r="CG29" s="152"/>
      <c r="CH29" s="152"/>
      <c r="CI29" s="152"/>
      <c r="CJ29" s="152"/>
      <c r="CK29" s="226"/>
      <c r="CL29" s="6"/>
    </row>
    <row r="30" spans="1:108" ht="12" customHeight="1" x14ac:dyDescent="0.4">
      <c r="A30" s="12"/>
      <c r="B30" s="196" t="s">
        <v>131</v>
      </c>
      <c r="C30" s="197"/>
      <c r="D30" s="197"/>
      <c r="E30" s="197"/>
      <c r="F30" s="197"/>
      <c r="G30" s="210"/>
      <c r="H30" s="317"/>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318"/>
      <c r="AS30" s="6"/>
      <c r="AT30" s="12"/>
      <c r="AU30" s="196"/>
      <c r="AV30" s="197"/>
      <c r="AW30" s="197"/>
      <c r="AX30" s="197"/>
      <c r="AY30" s="197"/>
      <c r="AZ30" s="210"/>
      <c r="BA30" s="198"/>
      <c r="BB30" s="162"/>
      <c r="BC30" s="162"/>
      <c r="BD30" s="162"/>
      <c r="BE30" s="162"/>
      <c r="BF30" s="202"/>
      <c r="BG30" s="151"/>
      <c r="BH30" s="151"/>
      <c r="BI30" s="151"/>
      <c r="BJ30" s="151"/>
      <c r="BK30" s="151"/>
      <c r="BL30" s="151"/>
      <c r="BM30" s="151"/>
      <c r="BN30" s="151"/>
      <c r="BO30" s="151"/>
      <c r="BP30" s="151"/>
      <c r="BQ30" s="151"/>
      <c r="BR30" s="151"/>
      <c r="BS30" s="151"/>
      <c r="BT30" s="151"/>
      <c r="BU30" s="151"/>
      <c r="BV30" s="151"/>
      <c r="BW30" s="151"/>
      <c r="BX30" s="151"/>
      <c r="BY30" s="151"/>
      <c r="BZ30" s="151"/>
      <c r="CA30" s="151"/>
      <c r="CB30" s="151"/>
      <c r="CC30" s="151"/>
      <c r="CD30" s="151"/>
      <c r="CE30" s="151"/>
      <c r="CF30" s="151"/>
      <c r="CG30" s="151"/>
      <c r="CH30" s="151"/>
      <c r="CI30" s="151"/>
      <c r="CJ30" s="151"/>
      <c r="CK30" s="225"/>
      <c r="CL30" s="6"/>
    </row>
    <row r="31" spans="1:108" ht="12" customHeight="1" x14ac:dyDescent="0.4">
      <c r="A31" s="12"/>
      <c r="B31" s="288" t="s">
        <v>167</v>
      </c>
      <c r="C31" s="289"/>
      <c r="D31" s="289"/>
      <c r="E31" s="289"/>
      <c r="F31" s="289"/>
      <c r="G31" s="290"/>
      <c r="H31" s="199" t="s">
        <v>169</v>
      </c>
      <c r="I31" s="193"/>
      <c r="J31" s="193"/>
      <c r="K31" s="193"/>
      <c r="L31" s="193"/>
      <c r="M31" s="222"/>
      <c r="N31" s="27" t="s">
        <v>89</v>
      </c>
      <c r="O31" s="188" t="s">
        <v>278</v>
      </c>
      <c r="P31" s="188"/>
      <c r="Q31" s="188"/>
      <c r="R31" s="188"/>
      <c r="S31" s="188"/>
      <c r="T31" s="188"/>
      <c r="U31" s="188"/>
      <c r="V31" s="188"/>
      <c r="W31" s="20" t="s">
        <v>89</v>
      </c>
      <c r="X31" s="188" t="s">
        <v>277</v>
      </c>
      <c r="Y31" s="188"/>
      <c r="Z31" s="188"/>
      <c r="AA31" s="188"/>
      <c r="AB31" s="188"/>
      <c r="AC31" s="188"/>
      <c r="AD31" s="188"/>
      <c r="AE31" s="188"/>
      <c r="AF31" s="188"/>
      <c r="AG31" s="188"/>
      <c r="AH31" s="188"/>
      <c r="AI31" s="188"/>
      <c r="AJ31" s="20" t="s">
        <v>89</v>
      </c>
      <c r="AK31" s="188" t="s">
        <v>276</v>
      </c>
      <c r="AL31" s="188"/>
      <c r="AM31" s="188"/>
      <c r="AN31" s="188"/>
      <c r="AO31" s="188"/>
      <c r="AP31" s="188"/>
      <c r="AQ31" s="188"/>
      <c r="AR31" s="189"/>
      <c r="AS31" s="6"/>
      <c r="AT31" s="12"/>
      <c r="AU31" s="343" t="s">
        <v>247</v>
      </c>
      <c r="AV31" s="289"/>
      <c r="AW31" s="289"/>
      <c r="AX31" s="289"/>
      <c r="AY31" s="289"/>
      <c r="AZ31" s="290"/>
      <c r="BA31" s="199" t="s">
        <v>296</v>
      </c>
      <c r="BB31" s="193"/>
      <c r="BC31" s="193"/>
      <c r="BD31" s="193"/>
      <c r="BE31" s="193"/>
      <c r="BF31" s="193"/>
      <c r="BG31" s="193"/>
      <c r="BH31" s="193"/>
      <c r="BI31" s="193"/>
      <c r="BJ31" s="193"/>
      <c r="BK31" s="193"/>
      <c r="BL31" s="193"/>
      <c r="BM31" s="193"/>
      <c r="BN31" s="193"/>
      <c r="BO31" s="193"/>
      <c r="BP31" s="193"/>
      <c r="BQ31" s="193"/>
      <c r="BR31" s="193"/>
      <c r="BS31" s="193"/>
      <c r="BT31" s="193"/>
      <c r="BU31" s="193"/>
      <c r="BV31" s="193"/>
      <c r="BW31" s="193"/>
      <c r="BX31" s="193"/>
      <c r="BY31" s="193"/>
      <c r="BZ31" s="193"/>
      <c r="CA31" s="193"/>
      <c r="CB31" s="193"/>
      <c r="CC31" s="193"/>
      <c r="CD31" s="193"/>
      <c r="CE31" s="193"/>
      <c r="CF31" s="193"/>
      <c r="CG31" s="193"/>
      <c r="CH31" s="193"/>
      <c r="CI31" s="193"/>
      <c r="CJ31" s="193"/>
      <c r="CK31" s="222"/>
      <c r="CL31" s="6"/>
    </row>
    <row r="32" spans="1:108" ht="12" customHeight="1" x14ac:dyDescent="0.4">
      <c r="A32" s="12"/>
      <c r="B32" s="291"/>
      <c r="C32" s="292"/>
      <c r="D32" s="292"/>
      <c r="E32" s="292"/>
      <c r="F32" s="292"/>
      <c r="G32" s="293"/>
      <c r="H32" s="148"/>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50"/>
      <c r="AS32" s="6"/>
      <c r="AT32" s="12"/>
      <c r="AU32" s="291"/>
      <c r="AV32" s="292"/>
      <c r="AW32" s="292"/>
      <c r="AX32" s="292"/>
      <c r="AY32" s="292"/>
      <c r="AZ32" s="293"/>
      <c r="BA32" s="199" t="s">
        <v>240</v>
      </c>
      <c r="BB32" s="193"/>
      <c r="BC32" s="193"/>
      <c r="BD32" s="193"/>
      <c r="BE32" s="193"/>
      <c r="BF32" s="216"/>
      <c r="BG32" s="216"/>
      <c r="BH32" s="216"/>
      <c r="BI32" s="216"/>
      <c r="BJ32" s="216"/>
      <c r="BK32" s="216"/>
      <c r="BL32" s="216"/>
      <c r="BM32" s="216"/>
      <c r="BN32" s="216"/>
      <c r="BO32" s="216"/>
      <c r="BP32" s="216"/>
      <c r="BQ32" s="216"/>
      <c r="BR32" s="216"/>
      <c r="BS32" s="216"/>
      <c r="BT32" s="216"/>
      <c r="BU32" s="216"/>
      <c r="BV32" s="216"/>
      <c r="BW32" s="216"/>
      <c r="BX32" s="216"/>
      <c r="BY32" s="216"/>
      <c r="BZ32" s="216"/>
      <c r="CA32" s="216"/>
      <c r="CB32" s="216"/>
      <c r="CC32" s="216"/>
      <c r="CD32" s="216"/>
      <c r="CE32" s="216"/>
      <c r="CF32" s="216"/>
      <c r="CG32" s="216"/>
      <c r="CH32" s="216"/>
      <c r="CI32" s="216"/>
      <c r="CJ32" s="216"/>
      <c r="CK32" s="267"/>
      <c r="CL32" s="6"/>
    </row>
    <row r="33" spans="1:90" ht="12" customHeight="1" x14ac:dyDescent="0.4">
      <c r="A33" s="12"/>
      <c r="B33" s="291"/>
      <c r="C33" s="292"/>
      <c r="D33" s="292"/>
      <c r="E33" s="292"/>
      <c r="F33" s="292"/>
      <c r="G33" s="293"/>
      <c r="H33" s="308"/>
      <c r="I33" s="310" t="s">
        <v>170</v>
      </c>
      <c r="J33" s="310"/>
      <c r="K33" s="310"/>
      <c r="L33" s="310"/>
      <c r="M33" s="310"/>
      <c r="N33" s="310"/>
      <c r="O33" s="310"/>
      <c r="P33" s="310"/>
      <c r="Q33" s="310"/>
      <c r="R33" s="310"/>
      <c r="S33" s="215"/>
      <c r="T33" s="216"/>
      <c r="U33" s="216"/>
      <c r="V33" s="216"/>
      <c r="W33" s="216"/>
      <c r="X33" s="216"/>
      <c r="Y33" s="193" t="s">
        <v>176</v>
      </c>
      <c r="Z33" s="193"/>
      <c r="AA33" s="193" t="s">
        <v>199</v>
      </c>
      <c r="AB33" s="193"/>
      <c r="AC33" s="321"/>
      <c r="AD33" s="321"/>
      <c r="AE33" s="188" t="s">
        <v>185</v>
      </c>
      <c r="AF33" s="188"/>
      <c r="AG33" s="188"/>
      <c r="AH33" s="188"/>
      <c r="AI33" s="188"/>
      <c r="AJ33" s="188"/>
      <c r="AK33" s="188"/>
      <c r="AL33" s="188"/>
      <c r="AM33" s="188"/>
      <c r="AN33" s="188"/>
      <c r="AO33" s="188"/>
      <c r="AP33" s="188"/>
      <c r="AQ33" s="189"/>
      <c r="AR33" s="308"/>
      <c r="AS33" s="6"/>
      <c r="AT33" s="12"/>
      <c r="AU33" s="291"/>
      <c r="AV33" s="292"/>
      <c r="AW33" s="292"/>
      <c r="AX33" s="292"/>
      <c r="AY33" s="292"/>
      <c r="AZ33" s="293"/>
      <c r="BA33" s="128" t="s">
        <v>245</v>
      </c>
      <c r="BB33" s="129"/>
      <c r="BC33" s="129"/>
      <c r="BD33" s="129"/>
      <c r="BE33" s="1" t="s">
        <v>162</v>
      </c>
      <c r="BF33" s="153"/>
      <c r="BG33" s="153"/>
      <c r="BH33" s="153"/>
      <c r="BI33" s="153"/>
      <c r="BJ33" s="153"/>
      <c r="BK33" s="153"/>
      <c r="BL33" s="153"/>
      <c r="BM33" s="153"/>
      <c r="BN33" s="153"/>
      <c r="BO33" s="153"/>
      <c r="BP33" s="153"/>
      <c r="BQ33" s="153"/>
      <c r="BR33" s="153"/>
      <c r="BS33" s="153"/>
      <c r="BT33" s="153"/>
      <c r="BU33" s="153"/>
      <c r="BV33" s="153"/>
      <c r="BW33" s="153"/>
      <c r="BX33" s="153"/>
      <c r="BY33" s="153"/>
      <c r="BZ33" s="129"/>
      <c r="CA33" s="129"/>
      <c r="CB33" s="129"/>
      <c r="CC33" s="129"/>
      <c r="CD33" s="129"/>
      <c r="CE33" s="129"/>
      <c r="CF33" s="129"/>
      <c r="CG33" s="129"/>
      <c r="CH33" s="129"/>
      <c r="CI33" s="129"/>
      <c r="CJ33" s="129"/>
      <c r="CK33" s="183"/>
      <c r="CL33" s="6"/>
    </row>
    <row r="34" spans="1:90" ht="12" customHeight="1" x14ac:dyDescent="0.4">
      <c r="A34" s="12"/>
      <c r="B34" s="291"/>
      <c r="C34" s="292"/>
      <c r="D34" s="292"/>
      <c r="E34" s="292"/>
      <c r="F34" s="292"/>
      <c r="G34" s="293"/>
      <c r="H34" s="308"/>
      <c r="I34" s="310" t="s">
        <v>171</v>
      </c>
      <c r="J34" s="310"/>
      <c r="K34" s="310"/>
      <c r="L34" s="310"/>
      <c r="M34" s="310"/>
      <c r="N34" s="310"/>
      <c r="O34" s="310"/>
      <c r="P34" s="310"/>
      <c r="Q34" s="310"/>
      <c r="R34" s="310"/>
      <c r="S34" s="202"/>
      <c r="T34" s="151"/>
      <c r="U34" s="151"/>
      <c r="V34" s="151"/>
      <c r="W34" s="151"/>
      <c r="X34" s="151"/>
      <c r="Y34" s="193"/>
      <c r="Z34" s="193"/>
      <c r="AA34" s="193"/>
      <c r="AB34" s="193"/>
      <c r="AC34" s="193"/>
      <c r="AD34" s="193"/>
      <c r="AE34" s="193"/>
      <c r="AF34" s="193"/>
      <c r="AG34" s="193"/>
      <c r="AH34" s="193"/>
      <c r="AI34" s="193"/>
      <c r="AJ34" s="193"/>
      <c r="AK34" s="193"/>
      <c r="AL34" s="193"/>
      <c r="AM34" s="193"/>
      <c r="AN34" s="193"/>
      <c r="AO34" s="193"/>
      <c r="AP34" s="193"/>
      <c r="AQ34" s="222"/>
      <c r="AR34" s="308"/>
      <c r="AS34" s="6"/>
      <c r="AT34" s="12"/>
      <c r="AU34" s="291"/>
      <c r="AV34" s="292"/>
      <c r="AW34" s="292"/>
      <c r="AX34" s="292"/>
      <c r="AY34" s="292"/>
      <c r="AZ34" s="293"/>
      <c r="BA34" s="96" t="s">
        <v>243</v>
      </c>
      <c r="BB34" s="97"/>
      <c r="BC34" s="97"/>
      <c r="BD34" s="97"/>
      <c r="BE34" s="3" t="s">
        <v>162</v>
      </c>
      <c r="BF34" s="152"/>
      <c r="BG34" s="152"/>
      <c r="BH34" s="152"/>
      <c r="BI34" s="152"/>
      <c r="BJ34" s="152"/>
      <c r="BK34" s="152"/>
      <c r="BL34" s="152"/>
      <c r="BM34" s="152"/>
      <c r="BN34" s="152"/>
      <c r="BO34" s="152"/>
      <c r="BP34" s="152"/>
      <c r="BQ34" s="152"/>
      <c r="BR34" s="152"/>
      <c r="BS34" s="152"/>
      <c r="BT34" s="152"/>
      <c r="BU34" s="152"/>
      <c r="BV34" s="152"/>
      <c r="BW34" s="152"/>
      <c r="BX34" s="152"/>
      <c r="BY34" s="152"/>
      <c r="BZ34" s="97"/>
      <c r="CA34" s="97"/>
      <c r="CB34" s="97"/>
      <c r="CC34" s="97"/>
      <c r="CD34" s="97"/>
      <c r="CE34" s="97"/>
      <c r="CF34" s="97"/>
      <c r="CG34" s="97"/>
      <c r="CH34" s="97"/>
      <c r="CI34" s="97"/>
      <c r="CJ34" s="97"/>
      <c r="CK34" s="194"/>
      <c r="CL34" s="6"/>
    </row>
    <row r="35" spans="1:90" ht="12" customHeight="1" x14ac:dyDescent="0.4">
      <c r="A35" s="12"/>
      <c r="B35" s="291"/>
      <c r="C35" s="292"/>
      <c r="D35" s="292"/>
      <c r="E35" s="292"/>
      <c r="F35" s="292"/>
      <c r="G35" s="293"/>
      <c r="H35" s="308"/>
      <c r="I35" s="310" t="s">
        <v>172</v>
      </c>
      <c r="J35" s="310"/>
      <c r="K35" s="310"/>
      <c r="L35" s="310"/>
      <c r="M35" s="310"/>
      <c r="N35" s="310"/>
      <c r="O35" s="310"/>
      <c r="P35" s="310"/>
      <c r="Q35" s="310"/>
      <c r="R35" s="310"/>
      <c r="S35" s="244" t="s">
        <v>204</v>
      </c>
      <c r="T35" s="188"/>
      <c r="U35" s="188"/>
      <c r="V35" s="188"/>
      <c r="W35" s="188"/>
      <c r="X35" s="188"/>
      <c r="Y35" s="188"/>
      <c r="Z35" s="193" t="s">
        <v>199</v>
      </c>
      <c r="AA35" s="193"/>
      <c r="AB35" s="321"/>
      <c r="AC35" s="321"/>
      <c r="AD35" s="188" t="s">
        <v>185</v>
      </c>
      <c r="AE35" s="188"/>
      <c r="AF35" s="188"/>
      <c r="AG35" s="188"/>
      <c r="AH35" s="188"/>
      <c r="AI35" s="188"/>
      <c r="AJ35" s="188"/>
      <c r="AK35" s="188"/>
      <c r="AL35" s="188"/>
      <c r="AM35" s="188"/>
      <c r="AN35" s="188"/>
      <c r="AO35" s="188"/>
      <c r="AP35" s="188"/>
      <c r="AQ35" s="189"/>
      <c r="AR35" s="308"/>
      <c r="AS35" s="6"/>
      <c r="AT35" s="12"/>
      <c r="AU35" s="171" t="s">
        <v>239</v>
      </c>
      <c r="AV35" s="172"/>
      <c r="AW35" s="172"/>
      <c r="AX35" s="172"/>
      <c r="AY35" s="172"/>
      <c r="AZ35" s="173"/>
      <c r="BA35" s="96" t="s">
        <v>244</v>
      </c>
      <c r="BB35" s="97"/>
      <c r="BC35" s="97"/>
      <c r="BD35" s="97"/>
      <c r="BE35" s="3" t="s">
        <v>162</v>
      </c>
      <c r="BF35" s="152"/>
      <c r="BG35" s="152"/>
      <c r="BH35" s="152"/>
      <c r="BI35" s="152"/>
      <c r="BJ35" s="152"/>
      <c r="BK35" s="152"/>
      <c r="BL35" s="152"/>
      <c r="BM35" s="152"/>
      <c r="BN35" s="152"/>
      <c r="BO35" s="152"/>
      <c r="BP35" s="152"/>
      <c r="BQ35" s="152"/>
      <c r="BR35" s="152"/>
      <c r="BS35" s="152"/>
      <c r="BT35" s="152"/>
      <c r="BU35" s="152"/>
      <c r="BV35" s="152"/>
      <c r="BW35" s="152"/>
      <c r="BX35" s="152"/>
      <c r="BY35" s="152"/>
      <c r="BZ35" s="168" t="s">
        <v>246</v>
      </c>
      <c r="CA35" s="168"/>
      <c r="CB35" s="168"/>
      <c r="CC35" s="168"/>
      <c r="CD35" s="168"/>
      <c r="CE35" s="168"/>
      <c r="CF35" s="152"/>
      <c r="CG35" s="152"/>
      <c r="CH35" s="152"/>
      <c r="CI35" s="152"/>
      <c r="CJ35" s="152"/>
      <c r="CK35" s="226"/>
      <c r="CL35" s="6"/>
    </row>
    <row r="36" spans="1:90" ht="12" customHeight="1" x14ac:dyDescent="0.4">
      <c r="A36" s="12"/>
      <c r="B36" s="291"/>
      <c r="C36" s="292"/>
      <c r="D36" s="292"/>
      <c r="E36" s="292"/>
      <c r="F36" s="292"/>
      <c r="G36" s="293"/>
      <c r="H36" s="308"/>
      <c r="I36" s="128" t="s">
        <v>173</v>
      </c>
      <c r="J36" s="129"/>
      <c r="K36" s="129"/>
      <c r="L36" s="129"/>
      <c r="M36" s="129"/>
      <c r="N36" s="129"/>
      <c r="O36" s="129"/>
      <c r="P36" s="129"/>
      <c r="Q36" s="129"/>
      <c r="R36" s="129"/>
      <c r="S36" s="148" t="s">
        <v>200</v>
      </c>
      <c r="T36" s="149"/>
      <c r="U36" s="149"/>
      <c r="V36" s="149"/>
      <c r="W36" s="149"/>
      <c r="X36" s="149"/>
      <c r="Y36" s="149"/>
      <c r="Z36" s="149"/>
      <c r="AA36" s="149"/>
      <c r="AB36" s="149"/>
      <c r="AC36" s="323"/>
      <c r="AD36" s="323"/>
      <c r="AE36" s="323"/>
      <c r="AF36" s="394" t="s">
        <v>262</v>
      </c>
      <c r="AG36" s="394"/>
      <c r="AH36" s="394"/>
      <c r="AI36" s="394"/>
      <c r="AJ36" s="394"/>
      <c r="AK36" s="394"/>
      <c r="AL36" s="394"/>
      <c r="AM36" s="394"/>
      <c r="AN36" s="394"/>
      <c r="AO36" s="394"/>
      <c r="AP36" s="394"/>
      <c r="AQ36" s="395"/>
      <c r="AR36" s="308"/>
      <c r="AS36" s="6"/>
      <c r="AT36" s="12"/>
      <c r="AU36" s="171"/>
      <c r="AV36" s="172"/>
      <c r="AW36" s="172"/>
      <c r="AX36" s="172"/>
      <c r="AY36" s="172"/>
      <c r="AZ36" s="173"/>
      <c r="BA36" s="322" t="s">
        <v>274</v>
      </c>
      <c r="BB36" s="130"/>
      <c r="BC36" s="130"/>
      <c r="BD36" s="130"/>
      <c r="BE36" s="4" t="s">
        <v>162</v>
      </c>
      <c r="BF36" s="151"/>
      <c r="BG36" s="151"/>
      <c r="BH36" s="151"/>
      <c r="BI36" s="151"/>
      <c r="BJ36" s="151"/>
      <c r="BK36" s="151"/>
      <c r="BL36" s="151"/>
      <c r="BM36" s="151"/>
      <c r="BN36" s="151"/>
      <c r="BO36" s="151"/>
      <c r="BP36" s="151"/>
      <c r="BQ36" s="151"/>
      <c r="BR36" s="151"/>
      <c r="BS36" s="151"/>
      <c r="BT36" s="151"/>
      <c r="BU36" s="151"/>
      <c r="BV36" s="151"/>
      <c r="BW36" s="151"/>
      <c r="BX36" s="151"/>
      <c r="BY36" s="151"/>
      <c r="BZ36" s="130"/>
      <c r="CA36" s="130"/>
      <c r="CB36" s="130"/>
      <c r="CC36" s="130"/>
      <c r="CD36" s="130"/>
      <c r="CE36" s="130"/>
      <c r="CF36" s="130"/>
      <c r="CG36" s="130"/>
      <c r="CH36" s="130"/>
      <c r="CI36" s="130"/>
      <c r="CJ36" s="130"/>
      <c r="CK36" s="224"/>
      <c r="CL36" s="6"/>
    </row>
    <row r="37" spans="1:90" ht="12" customHeight="1" x14ac:dyDescent="0.4">
      <c r="A37" s="12"/>
      <c r="B37" s="291"/>
      <c r="C37" s="292"/>
      <c r="D37" s="292"/>
      <c r="E37" s="292"/>
      <c r="F37" s="292"/>
      <c r="G37" s="293"/>
      <c r="H37" s="308"/>
      <c r="I37" s="322" t="s">
        <v>174</v>
      </c>
      <c r="J37" s="130"/>
      <c r="K37" s="130"/>
      <c r="L37" s="130"/>
      <c r="M37" s="130"/>
      <c r="N37" s="130"/>
      <c r="O37" s="130"/>
      <c r="P37" s="130"/>
      <c r="Q37" s="130"/>
      <c r="R37" s="130"/>
      <c r="S37" s="198"/>
      <c r="T37" s="162"/>
      <c r="U37" s="162"/>
      <c r="V37" s="162"/>
      <c r="W37" s="162"/>
      <c r="X37" s="162"/>
      <c r="Y37" s="162"/>
      <c r="Z37" s="162"/>
      <c r="AA37" s="162"/>
      <c r="AB37" s="162"/>
      <c r="AC37" s="324"/>
      <c r="AD37" s="324"/>
      <c r="AE37" s="324"/>
      <c r="AF37" s="396"/>
      <c r="AG37" s="396"/>
      <c r="AH37" s="396"/>
      <c r="AI37" s="396"/>
      <c r="AJ37" s="396"/>
      <c r="AK37" s="396"/>
      <c r="AL37" s="396"/>
      <c r="AM37" s="396"/>
      <c r="AN37" s="396"/>
      <c r="AO37" s="396"/>
      <c r="AP37" s="396"/>
      <c r="AQ37" s="397"/>
      <c r="AR37" s="308"/>
      <c r="AS37" s="6"/>
      <c r="AT37" s="12"/>
      <c r="AU37" s="78" t="s">
        <v>89</v>
      </c>
      <c r="AV37" s="281" t="s">
        <v>298</v>
      </c>
      <c r="AW37" s="281"/>
      <c r="AX37" s="281"/>
      <c r="AY37" s="281"/>
      <c r="AZ37" s="282"/>
      <c r="BA37" s="148" t="s">
        <v>297</v>
      </c>
      <c r="BB37" s="149"/>
      <c r="BC37" s="149"/>
      <c r="BD37" s="149"/>
      <c r="BE37" s="149"/>
      <c r="BF37" s="149"/>
      <c r="BG37" s="149"/>
      <c r="BH37" s="149"/>
      <c r="BI37" s="149"/>
      <c r="BJ37" s="149"/>
      <c r="BK37" s="149"/>
      <c r="BL37" s="149"/>
      <c r="BM37" s="149"/>
      <c r="BN37" s="149"/>
      <c r="BO37" s="149"/>
      <c r="BP37" s="149"/>
      <c r="BQ37" s="149"/>
      <c r="BR37" s="149"/>
      <c r="BS37" s="149"/>
      <c r="BT37" s="149"/>
      <c r="BU37" s="149"/>
      <c r="BV37" s="149"/>
      <c r="BW37" s="149"/>
      <c r="BX37" s="149"/>
      <c r="BY37" s="149"/>
      <c r="BZ37" s="149"/>
      <c r="CA37" s="149"/>
      <c r="CB37" s="149"/>
      <c r="CC37" s="149"/>
      <c r="CD37" s="149"/>
      <c r="CE37" s="149"/>
      <c r="CF37" s="149"/>
      <c r="CG37" s="149"/>
      <c r="CH37" s="149"/>
      <c r="CI37" s="149"/>
      <c r="CJ37" s="149"/>
      <c r="CK37" s="150"/>
      <c r="CL37" s="6"/>
    </row>
    <row r="38" spans="1:90" ht="12" customHeight="1" x14ac:dyDescent="0.4">
      <c r="A38" s="12"/>
      <c r="B38" s="294" t="s">
        <v>168</v>
      </c>
      <c r="C38" s="295"/>
      <c r="D38" s="295"/>
      <c r="E38" s="295"/>
      <c r="F38" s="295"/>
      <c r="G38" s="296"/>
      <c r="H38" s="308"/>
      <c r="I38" s="244" t="s">
        <v>175</v>
      </c>
      <c r="J38" s="188"/>
      <c r="K38" s="188"/>
      <c r="L38" s="188"/>
      <c r="M38" s="188"/>
      <c r="N38" s="188"/>
      <c r="O38" s="188"/>
      <c r="P38" s="188"/>
      <c r="Q38" s="188"/>
      <c r="R38" s="189"/>
      <c r="S38" s="215"/>
      <c r="T38" s="216"/>
      <c r="U38" s="216"/>
      <c r="V38" s="216"/>
      <c r="W38" s="216"/>
      <c r="X38" s="216"/>
      <c r="Y38" s="216"/>
      <c r="Z38" s="216"/>
      <c r="AA38" s="216"/>
      <c r="AB38" s="216"/>
      <c r="AC38" s="216"/>
      <c r="AD38" s="216"/>
      <c r="AE38" s="193"/>
      <c r="AF38" s="193"/>
      <c r="AG38" s="193"/>
      <c r="AH38" s="193"/>
      <c r="AI38" s="193"/>
      <c r="AJ38" s="193"/>
      <c r="AK38" s="193"/>
      <c r="AL38" s="193"/>
      <c r="AM38" s="193"/>
      <c r="AN38" s="193"/>
      <c r="AO38" s="193"/>
      <c r="AP38" s="193"/>
      <c r="AQ38" s="222"/>
      <c r="AR38" s="308"/>
      <c r="AS38" s="6"/>
      <c r="AT38" s="12"/>
      <c r="AU38" s="167"/>
      <c r="AV38" s="168"/>
      <c r="AW38" s="168"/>
      <c r="AX38" s="168"/>
      <c r="AY38" s="168"/>
      <c r="AZ38" s="218"/>
      <c r="BA38" s="198"/>
      <c r="BB38" s="162"/>
      <c r="BC38" s="162"/>
      <c r="BD38" s="162"/>
      <c r="BE38" s="162"/>
      <c r="BF38" s="162"/>
      <c r="BG38" s="162"/>
      <c r="BH38" s="162"/>
      <c r="BI38" s="162"/>
      <c r="BJ38" s="162"/>
      <c r="BK38" s="162"/>
      <c r="BL38" s="162"/>
      <c r="BM38" s="162"/>
      <c r="BN38" s="162"/>
      <c r="BO38" s="162"/>
      <c r="BP38" s="162"/>
      <c r="BQ38" s="162"/>
      <c r="BR38" s="162"/>
      <c r="BS38" s="162"/>
      <c r="BT38" s="162"/>
      <c r="BU38" s="162"/>
      <c r="BV38" s="162"/>
      <c r="BW38" s="162"/>
      <c r="BX38" s="162"/>
      <c r="BY38" s="162"/>
      <c r="BZ38" s="162"/>
      <c r="CA38" s="162"/>
      <c r="CB38" s="162"/>
      <c r="CC38" s="162"/>
      <c r="CD38" s="162"/>
      <c r="CE38" s="162"/>
      <c r="CF38" s="162"/>
      <c r="CG38" s="162"/>
      <c r="CH38" s="162"/>
      <c r="CI38" s="162"/>
      <c r="CJ38" s="162"/>
      <c r="CK38" s="209"/>
      <c r="CL38" s="6"/>
    </row>
    <row r="39" spans="1:90" ht="12" customHeight="1" x14ac:dyDescent="0.4">
      <c r="A39" s="12"/>
      <c r="B39" s="294"/>
      <c r="C39" s="295"/>
      <c r="D39" s="295"/>
      <c r="E39" s="295"/>
      <c r="F39" s="295"/>
      <c r="G39" s="296"/>
      <c r="H39" s="308"/>
      <c r="I39" s="148" t="s">
        <v>184</v>
      </c>
      <c r="J39" s="149"/>
      <c r="K39" s="149"/>
      <c r="L39" s="338" t="s">
        <v>140</v>
      </c>
      <c r="M39" s="338"/>
      <c r="N39" s="338"/>
      <c r="O39" s="338"/>
      <c r="P39" s="338"/>
      <c r="Q39" s="338"/>
      <c r="R39" s="338"/>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41" t="str">
        <f>_xlfn.SWITCH(S34,"布基礎",0,"")</f>
        <v/>
      </c>
      <c r="AR39" s="308"/>
      <c r="AS39" s="6"/>
      <c r="AT39" s="12"/>
      <c r="AU39" s="288" t="s">
        <v>248</v>
      </c>
      <c r="AV39" s="289"/>
      <c r="AW39" s="289"/>
      <c r="AX39" s="289"/>
      <c r="AY39" s="289"/>
      <c r="AZ39" s="290"/>
      <c r="BA39" s="174" t="s">
        <v>237</v>
      </c>
      <c r="BB39" s="174"/>
      <c r="BC39" s="174"/>
      <c r="BD39" s="174"/>
      <c r="BE39" s="174"/>
      <c r="BF39" s="215"/>
      <c r="BG39" s="216"/>
      <c r="BH39" s="216"/>
      <c r="BI39" s="216"/>
      <c r="BJ39" s="216"/>
      <c r="BK39" s="216"/>
      <c r="BL39" s="216"/>
      <c r="BM39" s="216"/>
      <c r="BN39" s="216"/>
      <c r="BO39" s="216"/>
      <c r="BP39" s="216"/>
      <c r="BQ39" s="216"/>
      <c r="BR39" s="216"/>
      <c r="BS39" s="216"/>
      <c r="BT39" s="216"/>
      <c r="BU39" s="216"/>
      <c r="BV39" s="216"/>
      <c r="BW39" s="216"/>
      <c r="BX39" s="216"/>
      <c r="BY39" s="216"/>
      <c r="BZ39" s="216"/>
      <c r="CA39" s="216"/>
      <c r="CB39" s="216"/>
      <c r="CC39" s="216"/>
      <c r="CD39" s="216"/>
      <c r="CE39" s="216"/>
      <c r="CF39" s="216"/>
      <c r="CG39" s="216"/>
      <c r="CH39" s="216"/>
      <c r="CI39" s="216"/>
      <c r="CJ39" s="216"/>
      <c r="CK39" s="267"/>
      <c r="CL39" s="6"/>
    </row>
    <row r="40" spans="1:90" ht="12" customHeight="1" x14ac:dyDescent="0.4">
      <c r="A40" s="12"/>
      <c r="B40" s="331" t="s">
        <v>188</v>
      </c>
      <c r="C40" s="332"/>
      <c r="D40" s="332"/>
      <c r="E40" s="332"/>
      <c r="F40" s="332"/>
      <c r="G40" s="333"/>
      <c r="H40" s="308"/>
      <c r="I40" s="376"/>
      <c r="J40" s="377"/>
      <c r="K40" s="377"/>
      <c r="L40" s="97" t="s">
        <v>177</v>
      </c>
      <c r="M40" s="97"/>
      <c r="N40" s="97"/>
      <c r="O40" s="97"/>
      <c r="P40" s="97"/>
      <c r="Q40" s="97"/>
      <c r="R40" s="97"/>
      <c r="S40" s="3" t="s">
        <v>49</v>
      </c>
      <c r="T40" s="325"/>
      <c r="U40" s="325"/>
      <c r="V40" s="3" t="s">
        <v>185</v>
      </c>
      <c r="X40" s="319" t="str">
        <f>_xlfn.SWITCH($S$34,"べた基礎","※≧300㎜","布基礎","※≧300㎜","")</f>
        <v/>
      </c>
      <c r="Y40" s="319"/>
      <c r="Z40" s="319"/>
      <c r="AB40" s="97" t="s">
        <v>178</v>
      </c>
      <c r="AC40" s="97"/>
      <c r="AD40" s="97"/>
      <c r="AE40" s="97"/>
      <c r="AF40" s="97"/>
      <c r="AG40" s="97"/>
      <c r="AH40" s="97"/>
      <c r="AI40" s="3" t="s">
        <v>49</v>
      </c>
      <c r="AJ40" s="325"/>
      <c r="AK40" s="325"/>
      <c r="AL40" s="3" t="s">
        <v>185</v>
      </c>
      <c r="AM40" s="3"/>
      <c r="AN40" s="319" t="str">
        <f>_xlfn.SWITCH($S$34,"べた基礎","※≧120㎜","布基礎","※≧120㎜","")</f>
        <v/>
      </c>
      <c r="AO40" s="319"/>
      <c r="AP40" s="319"/>
      <c r="AQ40" s="6"/>
      <c r="AR40" s="308"/>
      <c r="AS40" s="6"/>
      <c r="AT40" s="12"/>
      <c r="AU40" s="291"/>
      <c r="AV40" s="292"/>
      <c r="AW40" s="292"/>
      <c r="AX40" s="292"/>
      <c r="AY40" s="292"/>
      <c r="AZ40" s="293"/>
      <c r="BA40" s="148" t="s">
        <v>249</v>
      </c>
      <c r="BB40" s="149"/>
      <c r="BC40" s="149"/>
      <c r="BD40" s="149"/>
      <c r="BE40" s="149"/>
      <c r="BF40" s="148" t="s">
        <v>250</v>
      </c>
      <c r="BG40" s="149"/>
      <c r="BH40" s="149"/>
      <c r="BI40" s="153"/>
      <c r="BJ40" s="153"/>
      <c r="BK40" s="153"/>
      <c r="BL40" s="153"/>
      <c r="BM40" s="153"/>
      <c r="BN40" s="153"/>
      <c r="BO40" s="153"/>
      <c r="BP40" s="153"/>
      <c r="BQ40" s="153"/>
      <c r="BR40" s="1"/>
      <c r="BS40" s="153"/>
      <c r="BT40" s="153"/>
      <c r="BU40" s="153"/>
      <c r="BV40" s="153"/>
      <c r="BW40" s="153"/>
      <c r="BX40" s="153"/>
      <c r="BY40" s="153"/>
      <c r="BZ40" s="153"/>
      <c r="CA40" s="153"/>
      <c r="CB40" s="153"/>
      <c r="CC40" s="153"/>
      <c r="CD40" s="153"/>
      <c r="CE40" s="153"/>
      <c r="CF40" s="153"/>
      <c r="CG40" s="153"/>
      <c r="CH40" s="153"/>
      <c r="CI40" s="153"/>
      <c r="CJ40" s="153"/>
      <c r="CK40" s="314"/>
      <c r="CL40" s="6"/>
    </row>
    <row r="41" spans="1:90" ht="12" customHeight="1" x14ac:dyDescent="0.4">
      <c r="A41" s="12"/>
      <c r="B41" s="331"/>
      <c r="C41" s="332"/>
      <c r="D41" s="332"/>
      <c r="E41" s="332"/>
      <c r="F41" s="332"/>
      <c r="G41" s="333"/>
      <c r="H41" s="308"/>
      <c r="I41" s="376"/>
      <c r="J41" s="377"/>
      <c r="K41" s="377"/>
      <c r="L41" s="97" t="s">
        <v>179</v>
      </c>
      <c r="M41" s="97"/>
      <c r="N41" s="97"/>
      <c r="O41" s="97"/>
      <c r="P41" s="97"/>
      <c r="Q41" s="97"/>
      <c r="R41" s="97"/>
      <c r="S41" s="3" t="s">
        <v>49</v>
      </c>
      <c r="T41" s="325"/>
      <c r="U41" s="325"/>
      <c r="V41" s="3" t="s">
        <v>185</v>
      </c>
      <c r="X41" s="319" t="str">
        <f>_xlfn.SWITCH($S$34,"べた基礎","※≧120㎜","布基礎","※≧150㎜","")</f>
        <v/>
      </c>
      <c r="Y41" s="319"/>
      <c r="Z41" s="319"/>
      <c r="AB41" s="97" t="s">
        <v>180</v>
      </c>
      <c r="AC41" s="97"/>
      <c r="AD41" s="97"/>
      <c r="AE41" s="97"/>
      <c r="AF41" s="97"/>
      <c r="AG41" s="97"/>
      <c r="AH41" s="168" t="s">
        <v>186</v>
      </c>
      <c r="AI41" s="168"/>
      <c r="AJ41" s="325"/>
      <c r="AK41" s="325"/>
      <c r="AL41" s="3" t="s">
        <v>185</v>
      </c>
      <c r="AM41" s="3"/>
      <c r="AN41" s="319" t="str">
        <f>_xlfn.SWITCH($S$34,"べた基礎","※≧120㎜","布基礎","※≧240㎜","")</f>
        <v/>
      </c>
      <c r="AO41" s="319"/>
      <c r="AP41" s="319"/>
      <c r="AQ41" s="6"/>
      <c r="AR41" s="308"/>
      <c r="AS41" s="6"/>
      <c r="AT41" s="12"/>
      <c r="AU41" s="291"/>
      <c r="AV41" s="292"/>
      <c r="AW41" s="292"/>
      <c r="AX41" s="292"/>
      <c r="AY41" s="292"/>
      <c r="AZ41" s="293"/>
      <c r="BA41" s="198"/>
      <c r="BB41" s="162"/>
      <c r="BC41" s="162"/>
      <c r="BD41" s="162"/>
      <c r="BE41" s="162"/>
      <c r="BF41" s="198" t="s">
        <v>251</v>
      </c>
      <c r="BG41" s="162"/>
      <c r="BH41" s="162"/>
      <c r="BI41" s="151"/>
      <c r="BJ41" s="151"/>
      <c r="BK41" s="151"/>
      <c r="BL41" s="151"/>
      <c r="BM41" s="151"/>
      <c r="BN41" s="151"/>
      <c r="BO41" s="151"/>
      <c r="BP41" s="151"/>
      <c r="BQ41" s="151"/>
      <c r="BR41" s="4"/>
      <c r="BS41" s="151"/>
      <c r="BT41" s="151"/>
      <c r="BU41" s="151"/>
      <c r="BV41" s="151"/>
      <c r="BW41" s="151"/>
      <c r="BX41" s="151"/>
      <c r="BY41" s="151"/>
      <c r="BZ41" s="151"/>
      <c r="CA41" s="151"/>
      <c r="CB41" s="151"/>
      <c r="CC41" s="151"/>
      <c r="CD41" s="151"/>
      <c r="CE41" s="151"/>
      <c r="CF41" s="151"/>
      <c r="CG41" s="151"/>
      <c r="CH41" s="151"/>
      <c r="CI41" s="151"/>
      <c r="CJ41" s="151"/>
      <c r="CK41" s="225"/>
      <c r="CL41" s="6"/>
    </row>
    <row r="42" spans="1:90" ht="12" customHeight="1" x14ac:dyDescent="0.4">
      <c r="A42" s="12"/>
      <c r="B42" s="331"/>
      <c r="C42" s="332"/>
      <c r="D42" s="332"/>
      <c r="E42" s="332"/>
      <c r="F42" s="332"/>
      <c r="G42" s="333"/>
      <c r="H42" s="308"/>
      <c r="I42" s="376"/>
      <c r="J42" s="377"/>
      <c r="K42" s="377"/>
      <c r="L42" s="82" t="str">
        <f>_xlfn.SWITCH($S$34,"布基礎","・底盤の幅〈布基礎〉","")</f>
        <v/>
      </c>
      <c r="M42" s="82"/>
      <c r="N42" s="82"/>
      <c r="O42" s="82"/>
      <c r="P42" s="82"/>
      <c r="Q42" s="82"/>
      <c r="R42" s="82"/>
      <c r="S42" s="61" t="str">
        <f>_xlfn.SWITCH($S$34,"布基礎","（","")</f>
        <v/>
      </c>
      <c r="T42" s="320"/>
      <c r="U42" s="320"/>
      <c r="V42" s="61" t="str">
        <f>_xlfn.SWITCH($S$34,"布基礎","）㎜","")</f>
        <v/>
      </c>
      <c r="W42" s="61"/>
      <c r="X42" s="319" t="str">
        <f>_xlfn.SWITCH($S$34,"布基礎","※地耐力に応じた幅","")</f>
        <v/>
      </c>
      <c r="Y42" s="319"/>
      <c r="Z42" s="319"/>
      <c r="AA42" s="319"/>
      <c r="AB42" s="319"/>
      <c r="AC42" s="319"/>
      <c r="AD42" s="95"/>
      <c r="AE42" s="95"/>
      <c r="AF42" s="95"/>
      <c r="AG42" s="95"/>
      <c r="AH42" s="95"/>
      <c r="AI42" s="95"/>
      <c r="AJ42" s="95"/>
      <c r="AK42" s="95"/>
      <c r="AL42" s="95"/>
      <c r="AM42" s="95"/>
      <c r="AN42" s="95"/>
      <c r="AO42" s="95"/>
      <c r="AP42" s="95"/>
      <c r="AQ42" s="34"/>
      <c r="AR42" s="308"/>
      <c r="AS42" s="6"/>
      <c r="AT42" s="12"/>
      <c r="AU42" s="291"/>
      <c r="AV42" s="292"/>
      <c r="AW42" s="292"/>
      <c r="AX42" s="292"/>
      <c r="AY42" s="292"/>
      <c r="AZ42" s="293"/>
      <c r="BA42" s="166" t="s">
        <v>252</v>
      </c>
      <c r="BB42" s="258"/>
      <c r="BC42" s="258"/>
      <c r="BD42" s="258"/>
      <c r="BE42" s="259"/>
      <c r="BF42" s="96" t="s">
        <v>272</v>
      </c>
      <c r="BG42" s="97"/>
      <c r="BH42" s="97"/>
      <c r="BI42" s="97"/>
      <c r="BJ42" s="97"/>
      <c r="BK42" s="97"/>
      <c r="BL42" s="97"/>
      <c r="BM42" s="3" t="s">
        <v>268</v>
      </c>
      <c r="BN42" s="152"/>
      <c r="BO42" s="152"/>
      <c r="BP42" s="152"/>
      <c r="BQ42" s="152"/>
      <c r="BR42" s="152"/>
      <c r="BS42" s="152"/>
      <c r="BT42" s="152"/>
      <c r="BU42" s="152"/>
      <c r="BV42" s="152"/>
      <c r="BW42" s="152"/>
      <c r="BX42" s="152"/>
      <c r="BY42" s="152"/>
      <c r="BZ42" s="152"/>
      <c r="CA42" s="152"/>
      <c r="CB42" s="152"/>
      <c r="CC42" s="152"/>
      <c r="CD42" s="152"/>
      <c r="CE42" s="152"/>
      <c r="CF42" s="152"/>
      <c r="CG42" s="152"/>
      <c r="CH42" s="152"/>
      <c r="CI42" s="152"/>
      <c r="CJ42" s="152"/>
      <c r="CK42" s="226"/>
      <c r="CL42" s="6"/>
    </row>
    <row r="43" spans="1:90" ht="12" customHeight="1" x14ac:dyDescent="0.4">
      <c r="A43" s="12"/>
      <c r="B43" s="331"/>
      <c r="C43" s="332"/>
      <c r="D43" s="332"/>
      <c r="E43" s="332"/>
      <c r="F43" s="332"/>
      <c r="G43" s="333"/>
      <c r="H43" s="308"/>
      <c r="I43" s="167" t="s">
        <v>187</v>
      </c>
      <c r="J43" s="168"/>
      <c r="K43" s="168"/>
      <c r="L43" s="97" t="s">
        <v>181</v>
      </c>
      <c r="M43" s="97"/>
      <c r="N43" s="97"/>
      <c r="O43" s="97"/>
      <c r="P43" s="97"/>
      <c r="Q43" s="97"/>
      <c r="R43" s="168" t="s">
        <v>189</v>
      </c>
      <c r="S43" s="168"/>
      <c r="T43" s="3" t="s">
        <v>49</v>
      </c>
      <c r="U43" s="325"/>
      <c r="V43" s="325"/>
      <c r="W43" s="325"/>
      <c r="X43" s="325"/>
      <c r="Y43" s="325"/>
      <c r="Z43" s="97" t="s">
        <v>50</v>
      </c>
      <c r="AA43" s="97"/>
      <c r="AB43" s="168" t="s">
        <v>190</v>
      </c>
      <c r="AC43" s="168"/>
      <c r="AD43" s="168"/>
      <c r="AE43" s="3" t="s">
        <v>49</v>
      </c>
      <c r="AF43" s="325"/>
      <c r="AG43" s="325"/>
      <c r="AH43" s="325"/>
      <c r="AI43" s="325"/>
      <c r="AJ43" s="325"/>
      <c r="AK43" s="97" t="s">
        <v>50</v>
      </c>
      <c r="AL43" s="97"/>
      <c r="AM43" s="97"/>
      <c r="AN43" s="97"/>
      <c r="AO43" s="97"/>
      <c r="AP43" s="97"/>
      <c r="AQ43" s="6"/>
      <c r="AR43" s="308"/>
      <c r="AS43" s="6"/>
      <c r="AT43" s="12"/>
      <c r="AU43" s="291"/>
      <c r="AV43" s="292"/>
      <c r="AW43" s="292"/>
      <c r="AX43" s="292"/>
      <c r="AY43" s="292"/>
      <c r="AZ43" s="293"/>
      <c r="BA43" s="302"/>
      <c r="BB43" s="303"/>
      <c r="BC43" s="303"/>
      <c r="BD43" s="303"/>
      <c r="BE43" s="304"/>
      <c r="BF43" s="96" t="s">
        <v>270</v>
      </c>
      <c r="BG43" s="97"/>
      <c r="BH43" s="97"/>
      <c r="BI43" s="97"/>
      <c r="BJ43" s="97"/>
      <c r="BK43" s="97"/>
      <c r="BL43" s="97"/>
      <c r="BM43" s="3" t="s">
        <v>84</v>
      </c>
      <c r="BN43" s="152"/>
      <c r="BO43" s="152"/>
      <c r="BP43" s="152"/>
      <c r="BQ43" s="152"/>
      <c r="BR43" s="152"/>
      <c r="BS43" s="152"/>
      <c r="BT43" s="152"/>
      <c r="BU43" s="152"/>
      <c r="BV43" s="152"/>
      <c r="BW43" s="152"/>
      <c r="BX43" s="152"/>
      <c r="BY43" s="152"/>
      <c r="BZ43" s="152"/>
      <c r="CA43" s="152"/>
      <c r="CB43" s="152"/>
      <c r="CC43" s="152"/>
      <c r="CD43" s="152"/>
      <c r="CE43" s="152"/>
      <c r="CF43" s="152"/>
      <c r="CG43" s="152"/>
      <c r="CH43" s="152"/>
      <c r="CI43" s="152"/>
      <c r="CJ43" s="152"/>
      <c r="CK43" s="226"/>
      <c r="CL43" s="6"/>
    </row>
    <row r="44" spans="1:90" ht="12" customHeight="1" x14ac:dyDescent="0.4">
      <c r="A44" s="12"/>
      <c r="B44" s="331"/>
      <c r="C44" s="332"/>
      <c r="D44" s="332"/>
      <c r="E44" s="332"/>
      <c r="F44" s="332"/>
      <c r="G44" s="333"/>
      <c r="H44" s="308"/>
      <c r="I44" s="376"/>
      <c r="J44" s="377"/>
      <c r="K44" s="377"/>
      <c r="L44" s="97" t="s">
        <v>182</v>
      </c>
      <c r="M44" s="97"/>
      <c r="N44" s="97"/>
      <c r="O44" s="97"/>
      <c r="P44" s="97"/>
      <c r="Q44" s="97"/>
      <c r="R44" s="3" t="s">
        <v>49</v>
      </c>
      <c r="S44" s="325"/>
      <c r="T44" s="325"/>
      <c r="U44" s="325"/>
      <c r="V44" s="325"/>
      <c r="W44" s="325"/>
      <c r="X44" s="97" t="s">
        <v>191</v>
      </c>
      <c r="Y44" s="97"/>
      <c r="Z44" s="97"/>
      <c r="AA44" s="97"/>
      <c r="AB44" s="168" t="s">
        <v>267</v>
      </c>
      <c r="AC44" s="168"/>
      <c r="AD44" s="168"/>
      <c r="AE44" s="168"/>
      <c r="AF44" s="168"/>
      <c r="AG44" s="168"/>
      <c r="AH44" s="168"/>
      <c r="AI44" s="168"/>
      <c r="AJ44" s="168"/>
      <c r="AK44" s="168"/>
      <c r="AL44" s="168"/>
      <c r="AM44" s="168"/>
      <c r="AN44" s="168"/>
      <c r="AO44" s="168"/>
      <c r="AP44" s="168"/>
      <c r="AQ44" s="6"/>
      <c r="AR44" s="308"/>
      <c r="AS44" s="6"/>
      <c r="AT44" s="12"/>
      <c r="AU44" s="294" t="s">
        <v>265</v>
      </c>
      <c r="AV44" s="295"/>
      <c r="AW44" s="295"/>
      <c r="AX44" s="295"/>
      <c r="AY44" s="295"/>
      <c r="AZ44" s="296"/>
      <c r="BA44" s="302"/>
      <c r="BB44" s="303"/>
      <c r="BC44" s="303"/>
      <c r="BD44" s="303"/>
      <c r="BE44" s="304"/>
      <c r="BF44" s="96" t="s">
        <v>269</v>
      </c>
      <c r="BG44" s="97"/>
      <c r="BH44" s="97"/>
      <c r="BI44" s="97"/>
      <c r="BJ44" s="97"/>
      <c r="BK44" s="97"/>
      <c r="BL44" s="97"/>
      <c r="BM44" s="3" t="s">
        <v>84</v>
      </c>
      <c r="BN44" s="300"/>
      <c r="BO44" s="300"/>
      <c r="BP44" s="300"/>
      <c r="BQ44" s="300"/>
      <c r="BR44" s="300"/>
      <c r="BS44" s="300"/>
      <c r="BT44" s="300"/>
      <c r="BU44" s="300"/>
      <c r="BV44" s="300"/>
      <c r="BW44" s="300"/>
      <c r="BX44" s="300"/>
      <c r="BY44" s="300"/>
      <c r="BZ44" s="300"/>
      <c r="CA44" s="300"/>
      <c r="CB44" s="300"/>
      <c r="CC44" s="300"/>
      <c r="CD44" s="300"/>
      <c r="CE44" s="300"/>
      <c r="CF44" s="300"/>
      <c r="CG44" s="300"/>
      <c r="CH44" s="300"/>
      <c r="CI44" s="300"/>
      <c r="CJ44" s="300"/>
      <c r="CK44" s="301"/>
      <c r="CL44" s="6"/>
    </row>
    <row r="45" spans="1:90" ht="12" customHeight="1" x14ac:dyDescent="0.4">
      <c r="A45" s="12"/>
      <c r="B45" s="331"/>
      <c r="C45" s="332"/>
      <c r="D45" s="332"/>
      <c r="E45" s="332"/>
      <c r="F45" s="332"/>
      <c r="G45" s="333"/>
      <c r="H45" s="308"/>
      <c r="I45" s="376"/>
      <c r="J45" s="377"/>
      <c r="K45" s="377"/>
      <c r="L45" s="97" t="s">
        <v>183</v>
      </c>
      <c r="M45" s="97"/>
      <c r="N45" s="97"/>
      <c r="O45" s="97"/>
      <c r="P45" s="97"/>
      <c r="Q45" s="97"/>
      <c r="R45" s="3" t="s">
        <v>49</v>
      </c>
      <c r="S45" s="325"/>
      <c r="T45" s="325"/>
      <c r="U45" s="325"/>
      <c r="V45" s="325"/>
      <c r="W45" s="325"/>
      <c r="X45" s="97" t="s">
        <v>191</v>
      </c>
      <c r="Y45" s="97"/>
      <c r="Z45" s="97"/>
      <c r="AA45" s="97"/>
      <c r="AB45" s="97"/>
      <c r="AC45" s="97"/>
      <c r="AD45" s="97"/>
      <c r="AE45" s="97"/>
      <c r="AF45" s="97"/>
      <c r="AG45" s="97"/>
      <c r="AH45" s="97"/>
      <c r="AI45" s="97"/>
      <c r="AJ45" s="97"/>
      <c r="AK45" s="97"/>
      <c r="AL45" s="97"/>
      <c r="AM45" s="97"/>
      <c r="AN45" s="97"/>
      <c r="AO45" s="97"/>
      <c r="AP45" s="97"/>
      <c r="AQ45" s="6"/>
      <c r="AR45" s="308"/>
      <c r="AS45" s="6"/>
      <c r="AT45" s="12"/>
      <c r="AU45" s="294"/>
      <c r="AV45" s="295"/>
      <c r="AW45" s="295"/>
      <c r="AX45" s="295"/>
      <c r="AY45" s="295"/>
      <c r="AZ45" s="296"/>
      <c r="BA45" s="302"/>
      <c r="BB45" s="303"/>
      <c r="BC45" s="303"/>
      <c r="BD45" s="303"/>
      <c r="BE45" s="304"/>
      <c r="BF45" s="96" t="s">
        <v>270</v>
      </c>
      <c r="BG45" s="97"/>
      <c r="BH45" s="97"/>
      <c r="BI45" s="97"/>
      <c r="BJ45" s="97"/>
      <c r="BK45" s="97"/>
      <c r="BL45" s="97"/>
      <c r="BM45" s="3" t="s">
        <v>84</v>
      </c>
      <c r="BN45" s="300"/>
      <c r="BO45" s="300"/>
      <c r="BP45" s="300"/>
      <c r="BQ45" s="300"/>
      <c r="BR45" s="300"/>
      <c r="BS45" s="300"/>
      <c r="BT45" s="300"/>
      <c r="BU45" s="300"/>
      <c r="BV45" s="300"/>
      <c r="BW45" s="300"/>
      <c r="BX45" s="300"/>
      <c r="BY45" s="300"/>
      <c r="BZ45" s="300"/>
      <c r="CA45" s="300"/>
      <c r="CB45" s="300"/>
      <c r="CC45" s="300"/>
      <c r="CD45" s="300"/>
      <c r="CE45" s="300"/>
      <c r="CF45" s="300"/>
      <c r="CG45" s="300"/>
      <c r="CH45" s="300"/>
      <c r="CI45" s="300"/>
      <c r="CJ45" s="300"/>
      <c r="CK45" s="301"/>
      <c r="CL45" s="6"/>
    </row>
    <row r="46" spans="1:90" ht="12" customHeight="1" x14ac:dyDescent="0.4">
      <c r="A46" s="12"/>
      <c r="B46" s="331"/>
      <c r="C46" s="332"/>
      <c r="D46" s="332"/>
      <c r="E46" s="332"/>
      <c r="F46" s="332"/>
      <c r="G46" s="333"/>
      <c r="H46" s="308"/>
      <c r="I46" s="376"/>
      <c r="J46" s="377"/>
      <c r="K46" s="377"/>
      <c r="L46" s="82" t="str">
        <f>_xlfn.SWITCH($S$34,"布基礎","・底盤の補強筋","")</f>
        <v/>
      </c>
      <c r="M46" s="82"/>
      <c r="N46" s="82"/>
      <c r="O46" s="82"/>
      <c r="P46" s="82"/>
      <c r="Q46" s="82"/>
      <c r="R46" s="337" t="str">
        <f>_xlfn.SWITCH($S$34,"布基礎","〈※布基礎底盤の幅24㎝超えるもの〉","")</f>
        <v/>
      </c>
      <c r="S46" s="337"/>
      <c r="T46" s="337"/>
      <c r="U46" s="337"/>
      <c r="V46" s="337"/>
      <c r="W46" s="337"/>
      <c r="X46" s="337"/>
      <c r="Y46" s="337"/>
      <c r="Z46" s="61" t="str">
        <f>_xlfn.SWITCH($S$34,"布基礎","（","")</f>
        <v/>
      </c>
      <c r="AA46" s="320"/>
      <c r="AB46" s="320"/>
      <c r="AC46" s="320"/>
      <c r="AD46" s="320"/>
      <c r="AE46" s="320"/>
      <c r="AF46" s="61" t="str">
        <f>_xlfn.SWITCH($S$34,"布基礎","）","")</f>
        <v/>
      </c>
      <c r="AG46" s="95" t="str">
        <f>_xlfn.SWITCH($S$34,"布基礎","底盤の両端部","")</f>
        <v/>
      </c>
      <c r="AH46" s="95"/>
      <c r="AI46" s="95"/>
      <c r="AJ46" s="95"/>
      <c r="AK46" s="95"/>
      <c r="AL46" s="61" t="str">
        <f>_xlfn.SWITCH($S$34,"布基礎","（","")</f>
        <v/>
      </c>
      <c r="AM46" s="320"/>
      <c r="AN46" s="320"/>
      <c r="AO46" s="320"/>
      <c r="AP46" s="61" t="str">
        <f>_xlfn.SWITCH($S$34,"布基礎","）","")</f>
        <v/>
      </c>
      <c r="AQ46" s="34"/>
      <c r="AR46" s="308"/>
      <c r="AS46" s="6"/>
      <c r="AT46" s="12"/>
      <c r="AU46" s="294"/>
      <c r="AV46" s="295"/>
      <c r="AW46" s="295"/>
      <c r="AX46" s="295"/>
      <c r="AY46" s="295"/>
      <c r="AZ46" s="296"/>
      <c r="BA46" s="302"/>
      <c r="BB46" s="303"/>
      <c r="BC46" s="303"/>
      <c r="BD46" s="303"/>
      <c r="BE46" s="304"/>
      <c r="BF46" s="96" t="s">
        <v>271</v>
      </c>
      <c r="BG46" s="97"/>
      <c r="BH46" s="97"/>
      <c r="BI46" s="97"/>
      <c r="BJ46" s="97"/>
      <c r="BK46" s="97"/>
      <c r="BL46" s="97"/>
      <c r="BM46" s="3" t="s">
        <v>84</v>
      </c>
      <c r="BN46" s="300"/>
      <c r="BO46" s="300"/>
      <c r="BP46" s="300"/>
      <c r="BQ46" s="300"/>
      <c r="BR46" s="300"/>
      <c r="BS46" s="300"/>
      <c r="BT46" s="300"/>
      <c r="BU46" s="300"/>
      <c r="BV46" s="300"/>
      <c r="BW46" s="300"/>
      <c r="BX46" s="300"/>
      <c r="BY46" s="300"/>
      <c r="BZ46" s="300"/>
      <c r="CA46" s="300"/>
      <c r="CB46" s="300"/>
      <c r="CC46" s="300"/>
      <c r="CD46" s="300"/>
      <c r="CE46" s="300"/>
      <c r="CF46" s="300"/>
      <c r="CG46" s="300"/>
      <c r="CH46" s="300"/>
      <c r="CI46" s="300"/>
      <c r="CJ46" s="300"/>
      <c r="CK46" s="301"/>
      <c r="CL46" s="6"/>
    </row>
    <row r="47" spans="1:90" ht="12" customHeight="1" x14ac:dyDescent="0.4">
      <c r="A47" s="12"/>
      <c r="B47" s="331"/>
      <c r="C47" s="332"/>
      <c r="D47" s="332"/>
      <c r="E47" s="332"/>
      <c r="F47" s="332"/>
      <c r="G47" s="333"/>
      <c r="H47" s="308"/>
      <c r="I47" s="378"/>
      <c r="J47" s="352"/>
      <c r="K47" s="352"/>
      <c r="L47" s="130" t="s">
        <v>295</v>
      </c>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224"/>
      <c r="AR47" s="308"/>
      <c r="AS47" s="6"/>
      <c r="AT47" s="12"/>
      <c r="AU47" s="294"/>
      <c r="AV47" s="295"/>
      <c r="AW47" s="295"/>
      <c r="AX47" s="295"/>
      <c r="AY47" s="295"/>
      <c r="AZ47" s="296"/>
      <c r="BA47" s="302"/>
      <c r="BB47" s="303"/>
      <c r="BC47" s="303"/>
      <c r="BD47" s="303"/>
      <c r="BE47" s="304"/>
      <c r="BF47" s="233"/>
      <c r="BG47" s="152"/>
      <c r="BH47" s="152"/>
      <c r="BI47" s="152"/>
      <c r="BJ47" s="152"/>
      <c r="BK47" s="152"/>
      <c r="BL47" s="152"/>
      <c r="BM47" s="152"/>
      <c r="BN47" s="152"/>
      <c r="BO47" s="152"/>
      <c r="BP47" s="152"/>
      <c r="BQ47" s="152"/>
      <c r="BR47" s="152"/>
      <c r="BS47" s="152"/>
      <c r="BT47" s="152"/>
      <c r="BU47" s="152"/>
      <c r="BV47" s="152"/>
      <c r="BW47" s="152"/>
      <c r="BX47" s="152"/>
      <c r="BY47" s="152"/>
      <c r="BZ47" s="152"/>
      <c r="CA47" s="152"/>
      <c r="CB47" s="152"/>
      <c r="CC47" s="152"/>
      <c r="CD47" s="152"/>
      <c r="CE47" s="152"/>
      <c r="CF47" s="152"/>
      <c r="CG47" s="152"/>
      <c r="CH47" s="152"/>
      <c r="CI47" s="152"/>
      <c r="CJ47" s="152"/>
      <c r="CK47" s="226"/>
      <c r="CL47" s="6"/>
    </row>
    <row r="48" spans="1:90" ht="12" customHeight="1" x14ac:dyDescent="0.4">
      <c r="A48" s="12"/>
      <c r="B48" s="334"/>
      <c r="C48" s="335"/>
      <c r="D48" s="335"/>
      <c r="E48" s="335"/>
      <c r="F48" s="335"/>
      <c r="G48" s="336"/>
      <c r="H48" s="198"/>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62"/>
      <c r="AN48" s="162"/>
      <c r="AO48" s="162"/>
      <c r="AP48" s="162"/>
      <c r="AQ48" s="162"/>
      <c r="AR48" s="209"/>
      <c r="AS48" s="6"/>
      <c r="AT48" s="12"/>
      <c r="AU48" s="297"/>
      <c r="AV48" s="298"/>
      <c r="AW48" s="298"/>
      <c r="AX48" s="298"/>
      <c r="AY48" s="298"/>
      <c r="AZ48" s="299"/>
      <c r="BA48" s="305"/>
      <c r="BB48" s="306"/>
      <c r="BC48" s="306"/>
      <c r="BD48" s="306"/>
      <c r="BE48" s="307"/>
      <c r="BF48" s="202"/>
      <c r="BG48" s="151"/>
      <c r="BH48" s="151"/>
      <c r="BI48" s="151"/>
      <c r="BJ48" s="151"/>
      <c r="BK48" s="151"/>
      <c r="BL48" s="151"/>
      <c r="BM48" s="151"/>
      <c r="BN48" s="151"/>
      <c r="BO48" s="151"/>
      <c r="BP48" s="151"/>
      <c r="BQ48" s="151"/>
      <c r="BR48" s="151"/>
      <c r="BS48" s="151"/>
      <c r="BT48" s="151"/>
      <c r="BU48" s="151"/>
      <c r="BV48" s="151"/>
      <c r="BW48" s="151"/>
      <c r="BX48" s="151"/>
      <c r="BY48" s="151"/>
      <c r="BZ48" s="151"/>
      <c r="CA48" s="151"/>
      <c r="CB48" s="151"/>
      <c r="CC48" s="151"/>
      <c r="CD48" s="151"/>
      <c r="CE48" s="151"/>
      <c r="CF48" s="151"/>
      <c r="CG48" s="151"/>
      <c r="CH48" s="151"/>
      <c r="CI48" s="151"/>
      <c r="CJ48" s="151"/>
      <c r="CK48" s="225"/>
      <c r="CL48" s="6"/>
    </row>
    <row r="49" spans="1:91" ht="12" customHeight="1" x14ac:dyDescent="0.4">
      <c r="A49" s="12"/>
      <c r="B49" s="177" t="s">
        <v>133</v>
      </c>
      <c r="C49" s="178"/>
      <c r="D49" s="178"/>
      <c r="E49" s="178"/>
      <c r="F49" s="178"/>
      <c r="G49" s="179"/>
      <c r="H49" s="215"/>
      <c r="I49" s="216"/>
      <c r="J49" s="216"/>
      <c r="K49" s="216"/>
      <c r="L49" s="216"/>
      <c r="M49" s="216"/>
      <c r="N49" s="216"/>
      <c r="O49" s="216"/>
      <c r="P49" s="216"/>
      <c r="Q49" s="216"/>
      <c r="R49" s="216"/>
      <c r="S49" s="216"/>
      <c r="T49" s="216"/>
      <c r="U49" s="216"/>
      <c r="V49" s="216"/>
      <c r="W49" s="216"/>
      <c r="X49" s="216"/>
      <c r="Y49" s="216"/>
      <c r="Z49" s="216"/>
      <c r="AA49" s="267"/>
      <c r="AB49" s="391" t="s">
        <v>279</v>
      </c>
      <c r="AC49" s="392"/>
      <c r="AD49" s="392"/>
      <c r="AE49" s="392"/>
      <c r="AF49" s="392"/>
      <c r="AG49" s="392"/>
      <c r="AH49" s="392"/>
      <c r="AI49" s="392"/>
      <c r="AJ49" s="392"/>
      <c r="AK49" s="392"/>
      <c r="AL49" s="392"/>
      <c r="AM49" s="392"/>
      <c r="AN49" s="392"/>
      <c r="AO49" s="392"/>
      <c r="AP49" s="392"/>
      <c r="AQ49" s="392"/>
      <c r="AR49" s="393"/>
      <c r="AS49" s="6"/>
      <c r="AT49" s="12"/>
      <c r="AU49" s="148"/>
      <c r="AV49" s="149"/>
      <c r="AW49" s="149"/>
      <c r="AX49" s="149"/>
      <c r="AY49" s="149"/>
      <c r="AZ49" s="150"/>
      <c r="BA49" s="180" t="s">
        <v>257</v>
      </c>
      <c r="BB49" s="181"/>
      <c r="BC49" s="181"/>
      <c r="BD49" s="181"/>
      <c r="BE49" s="181"/>
      <c r="BF49" s="181"/>
      <c r="BG49" s="181"/>
      <c r="BH49" s="181"/>
      <c r="BI49" s="181"/>
      <c r="BJ49" s="181"/>
      <c r="BK49" s="181"/>
      <c r="BL49" s="181"/>
      <c r="BM49" s="181"/>
      <c r="BN49" s="181"/>
      <c r="BO49" s="181"/>
      <c r="BP49" s="153"/>
      <c r="BQ49" s="153"/>
      <c r="BR49" s="153"/>
      <c r="BS49" s="153"/>
      <c r="BT49" s="153"/>
      <c r="BU49" s="153"/>
      <c r="BV49" s="153"/>
      <c r="BW49" s="153"/>
      <c r="BX49" s="153"/>
      <c r="BY49" s="153"/>
      <c r="BZ49" s="153"/>
      <c r="CA49" s="153"/>
      <c r="CB49" s="153"/>
      <c r="CC49" s="153"/>
      <c r="CD49" s="153"/>
      <c r="CE49" s="153"/>
      <c r="CF49" s="153"/>
      <c r="CG49" s="153"/>
      <c r="CH49" s="153"/>
      <c r="CI49" s="153"/>
      <c r="CJ49" s="153"/>
      <c r="CK49" s="314"/>
      <c r="CL49" s="6"/>
    </row>
    <row r="50" spans="1:91" ht="12" customHeight="1" x14ac:dyDescent="0.4">
      <c r="A50" s="12"/>
      <c r="B50" s="175" t="s">
        <v>281</v>
      </c>
      <c r="C50" s="176"/>
      <c r="D50" s="176"/>
      <c r="E50" s="176"/>
      <c r="F50" s="176"/>
      <c r="G50" s="195"/>
      <c r="H50" s="22" t="s">
        <v>89</v>
      </c>
      <c r="I50" s="129" t="s">
        <v>138</v>
      </c>
      <c r="J50" s="129"/>
      <c r="K50" s="129"/>
      <c r="L50" s="56" t="s">
        <v>89</v>
      </c>
      <c r="M50" s="129" t="s">
        <v>137</v>
      </c>
      <c r="N50" s="129"/>
      <c r="O50" s="129"/>
      <c r="P50" s="129"/>
      <c r="Q50" s="129"/>
      <c r="R50" s="1"/>
      <c r="S50" s="385" t="s">
        <v>280</v>
      </c>
      <c r="T50" s="385"/>
      <c r="U50" s="385"/>
      <c r="V50" s="385"/>
      <c r="W50" s="385"/>
      <c r="X50" s="385"/>
      <c r="Y50" s="385"/>
      <c r="Z50" s="385"/>
      <c r="AA50" s="385"/>
      <c r="AB50" s="385"/>
      <c r="AC50" s="385"/>
      <c r="AD50" s="385"/>
      <c r="AE50" s="385"/>
      <c r="AF50" s="385"/>
      <c r="AG50" s="385"/>
      <c r="AH50" s="385"/>
      <c r="AI50" s="385"/>
      <c r="AJ50" s="386"/>
      <c r="AK50" s="386"/>
      <c r="AL50" s="386"/>
      <c r="AM50" s="386"/>
      <c r="AN50" s="386"/>
      <c r="AO50" s="386"/>
      <c r="AP50" s="386"/>
      <c r="AQ50" s="386"/>
      <c r="AR50" s="387"/>
      <c r="AS50" s="6"/>
      <c r="AT50" s="12"/>
      <c r="AU50" s="200" t="s">
        <v>253</v>
      </c>
      <c r="AV50" s="158"/>
      <c r="AW50" s="158"/>
      <c r="AX50" s="158"/>
      <c r="AY50" s="158"/>
      <c r="AZ50" s="159"/>
      <c r="BA50" s="237"/>
      <c r="BB50" s="217"/>
      <c r="BC50" s="217"/>
      <c r="BD50" s="217"/>
      <c r="BE50" s="217"/>
      <c r="BF50" s="217"/>
      <c r="BG50" s="217"/>
      <c r="BH50" s="217"/>
      <c r="BI50" s="217"/>
      <c r="BJ50" s="217"/>
      <c r="BK50" s="217"/>
      <c r="BL50" s="217"/>
      <c r="BM50" s="217"/>
      <c r="BN50" s="217"/>
      <c r="BO50" s="217"/>
      <c r="BP50" s="151"/>
      <c r="BQ50" s="151"/>
      <c r="BR50" s="151"/>
      <c r="BS50" s="151"/>
      <c r="BT50" s="151"/>
      <c r="BU50" s="151"/>
      <c r="BV50" s="151"/>
      <c r="BW50" s="151"/>
      <c r="BX50" s="151"/>
      <c r="BY50" s="151"/>
      <c r="BZ50" s="151"/>
      <c r="CA50" s="151"/>
      <c r="CB50" s="151"/>
      <c r="CC50" s="151"/>
      <c r="CD50" s="151"/>
      <c r="CE50" s="151"/>
      <c r="CF50" s="151"/>
      <c r="CG50" s="151"/>
      <c r="CH50" s="151"/>
      <c r="CI50" s="151"/>
      <c r="CJ50" s="151"/>
      <c r="CK50" s="225"/>
      <c r="CL50" s="6"/>
    </row>
    <row r="51" spans="1:91" ht="12" customHeight="1" x14ac:dyDescent="0.4">
      <c r="A51" s="12"/>
      <c r="B51" s="201"/>
      <c r="C51" s="160"/>
      <c r="D51" s="160"/>
      <c r="E51" s="160"/>
      <c r="F51" s="160"/>
      <c r="G51" s="161"/>
      <c r="H51" s="390"/>
      <c r="I51" s="213"/>
      <c r="J51" s="213"/>
      <c r="K51" s="213"/>
      <c r="L51" s="213"/>
      <c r="M51" s="213"/>
      <c r="N51" s="213"/>
      <c r="O51" s="213"/>
      <c r="P51" s="213"/>
      <c r="Q51" s="213"/>
      <c r="R51" s="79" t="str">
        <f>IF(H51="","","…")</f>
        <v/>
      </c>
      <c r="S51" s="158" t="s">
        <v>192</v>
      </c>
      <c r="T51" s="158"/>
      <c r="U51" s="158"/>
      <c r="V51" s="3" t="s">
        <v>49</v>
      </c>
      <c r="W51" s="213"/>
      <c r="X51" s="213"/>
      <c r="Y51" s="213"/>
      <c r="Z51" s="213"/>
      <c r="AA51" s="213"/>
      <c r="AB51" s="213"/>
      <c r="AC51" s="213"/>
      <c r="AD51" s="213"/>
      <c r="AE51" s="213"/>
      <c r="AF51" s="213"/>
      <c r="AG51" s="213"/>
      <c r="AH51" s="213"/>
      <c r="AI51" s="73" t="s">
        <v>120</v>
      </c>
      <c r="AJ51" s="388"/>
      <c r="AK51" s="388"/>
      <c r="AL51" s="388"/>
      <c r="AM51" s="388"/>
      <c r="AN51" s="388"/>
      <c r="AO51" s="388"/>
      <c r="AP51" s="388"/>
      <c r="AQ51" s="388"/>
      <c r="AR51" s="389"/>
      <c r="AS51" s="6"/>
      <c r="AT51" s="12"/>
      <c r="AU51" s="200" t="s">
        <v>254</v>
      </c>
      <c r="AV51" s="158"/>
      <c r="AW51" s="158"/>
      <c r="AX51" s="158"/>
      <c r="AY51" s="158"/>
      <c r="AZ51" s="159"/>
      <c r="BA51" s="180" t="s">
        <v>256</v>
      </c>
      <c r="BB51" s="181"/>
      <c r="BC51" s="181"/>
      <c r="BD51" s="181"/>
      <c r="BE51" s="181"/>
      <c r="BF51" s="181"/>
      <c r="BG51" s="181"/>
      <c r="BH51" s="181"/>
      <c r="BI51" s="181"/>
      <c r="BJ51" s="181"/>
      <c r="BK51" s="181"/>
      <c r="BL51" s="181"/>
      <c r="BM51" s="181"/>
      <c r="BN51" s="181"/>
      <c r="BO51" s="181"/>
      <c r="BP51" s="153"/>
      <c r="BQ51" s="153"/>
      <c r="BR51" s="153"/>
      <c r="BS51" s="153"/>
      <c r="BT51" s="153"/>
      <c r="BU51" s="153"/>
      <c r="BV51" s="153"/>
      <c r="BW51" s="153"/>
      <c r="BX51" s="153"/>
      <c r="BY51" s="153"/>
      <c r="BZ51" s="153"/>
      <c r="CA51" s="153"/>
      <c r="CB51" s="153"/>
      <c r="CC51" s="153"/>
      <c r="CD51" s="153"/>
      <c r="CE51" s="153"/>
      <c r="CF51" s="153"/>
      <c r="CG51" s="153"/>
      <c r="CH51" s="153"/>
      <c r="CI51" s="153"/>
      <c r="CJ51" s="153"/>
      <c r="CK51" s="314"/>
      <c r="CL51" s="6"/>
    </row>
    <row r="52" spans="1:91" ht="12" customHeight="1" x14ac:dyDescent="0.4">
      <c r="A52" s="12"/>
      <c r="B52" s="175" t="s">
        <v>282</v>
      </c>
      <c r="C52" s="176"/>
      <c r="D52" s="176"/>
      <c r="E52" s="176"/>
      <c r="F52" s="176"/>
      <c r="G52" s="176"/>
      <c r="H52" s="128" t="s">
        <v>300</v>
      </c>
      <c r="I52" s="129"/>
      <c r="J52" s="129"/>
      <c r="K52" s="129"/>
      <c r="L52" s="129"/>
      <c r="M52" s="129"/>
      <c r="N52" s="129"/>
      <c r="O52" s="129"/>
      <c r="P52" s="183"/>
      <c r="Q52" s="148" t="s">
        <v>303</v>
      </c>
      <c r="R52" s="149"/>
      <c r="S52" s="283"/>
      <c r="T52" s="283"/>
      <c r="U52" s="283"/>
      <c r="V52" s="283"/>
      <c r="W52" s="283"/>
      <c r="X52" s="283"/>
      <c r="Y52" s="283"/>
      <c r="Z52" s="283"/>
      <c r="AA52" s="283"/>
      <c r="AB52" s="283"/>
      <c r="AC52" s="283"/>
      <c r="AD52" s="283"/>
      <c r="AE52" s="283"/>
      <c r="AF52" s="283"/>
      <c r="AG52" s="283"/>
      <c r="AH52" s="283"/>
      <c r="AI52" s="283"/>
      <c r="AJ52" s="283"/>
      <c r="AK52" s="283"/>
      <c r="AL52" s="283"/>
      <c r="AM52" s="283"/>
      <c r="AN52" s="283"/>
      <c r="AO52" s="283"/>
      <c r="AP52" s="283"/>
      <c r="AQ52" s="283"/>
      <c r="AR52" s="284"/>
      <c r="AS52" s="6"/>
      <c r="AT52" s="12"/>
      <c r="AU52" s="196" t="s">
        <v>255</v>
      </c>
      <c r="AV52" s="197"/>
      <c r="AW52" s="197"/>
      <c r="AX52" s="197"/>
      <c r="AY52" s="197"/>
      <c r="AZ52" s="210"/>
      <c r="BA52" s="237"/>
      <c r="BB52" s="217"/>
      <c r="BC52" s="217"/>
      <c r="BD52" s="217"/>
      <c r="BE52" s="217"/>
      <c r="BF52" s="217"/>
      <c r="BG52" s="217"/>
      <c r="BH52" s="217"/>
      <c r="BI52" s="217"/>
      <c r="BJ52" s="217"/>
      <c r="BK52" s="217"/>
      <c r="BL52" s="217"/>
      <c r="BM52" s="217"/>
      <c r="BN52" s="217"/>
      <c r="BO52" s="217"/>
      <c r="BP52" s="151"/>
      <c r="BQ52" s="151"/>
      <c r="BR52" s="151"/>
      <c r="BS52" s="151"/>
      <c r="BT52" s="151"/>
      <c r="BU52" s="151"/>
      <c r="BV52" s="151"/>
      <c r="BW52" s="151"/>
      <c r="BX52" s="151"/>
      <c r="BY52" s="151"/>
      <c r="BZ52" s="151"/>
      <c r="CA52" s="151"/>
      <c r="CB52" s="151"/>
      <c r="CC52" s="151"/>
      <c r="CD52" s="151"/>
      <c r="CE52" s="151"/>
      <c r="CF52" s="151"/>
      <c r="CG52" s="151"/>
      <c r="CH52" s="151"/>
      <c r="CI52" s="151"/>
      <c r="CJ52" s="151"/>
      <c r="CK52" s="225"/>
      <c r="CL52" s="6"/>
    </row>
    <row r="53" spans="1:91" ht="12" customHeight="1" x14ac:dyDescent="0.4">
      <c r="A53" s="12"/>
      <c r="B53" s="201"/>
      <c r="C53" s="160"/>
      <c r="D53" s="160"/>
      <c r="E53" s="160"/>
      <c r="F53" s="160"/>
      <c r="G53" s="160"/>
      <c r="H53" s="29" t="s">
        <v>89</v>
      </c>
      <c r="I53" s="130" t="s">
        <v>301</v>
      </c>
      <c r="J53" s="130"/>
      <c r="K53" s="55" t="s">
        <v>89</v>
      </c>
      <c r="L53" s="130" t="s">
        <v>302</v>
      </c>
      <c r="M53" s="130"/>
      <c r="N53" s="55" t="s">
        <v>89</v>
      </c>
      <c r="O53" s="130" t="s">
        <v>304</v>
      </c>
      <c r="P53" s="224"/>
      <c r="Q53" s="198"/>
      <c r="R53" s="162"/>
      <c r="S53" s="285"/>
      <c r="T53" s="285"/>
      <c r="U53" s="285"/>
      <c r="V53" s="285"/>
      <c r="W53" s="285"/>
      <c r="X53" s="285"/>
      <c r="Y53" s="285"/>
      <c r="Z53" s="285"/>
      <c r="AA53" s="285"/>
      <c r="AB53" s="285"/>
      <c r="AC53" s="285"/>
      <c r="AD53" s="285"/>
      <c r="AE53" s="285"/>
      <c r="AF53" s="285"/>
      <c r="AG53" s="285"/>
      <c r="AH53" s="285"/>
      <c r="AI53" s="285"/>
      <c r="AJ53" s="285"/>
      <c r="AK53" s="285"/>
      <c r="AL53" s="285"/>
      <c r="AM53" s="285"/>
      <c r="AN53" s="285"/>
      <c r="AO53" s="285"/>
      <c r="AP53" s="285"/>
      <c r="AQ53" s="285"/>
      <c r="AR53" s="286"/>
      <c r="AS53" s="6"/>
      <c r="AT53" s="12"/>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49"/>
      <c r="BR53" s="149"/>
      <c r="BS53" s="149"/>
      <c r="BT53" s="149"/>
      <c r="BU53" s="149"/>
      <c r="BV53" s="149"/>
      <c r="BW53" s="149"/>
      <c r="BX53" s="149"/>
      <c r="BY53" s="149"/>
      <c r="BZ53" s="149"/>
      <c r="CA53" s="149"/>
      <c r="CB53" s="149"/>
      <c r="CC53" s="149"/>
      <c r="CD53" s="149"/>
      <c r="CE53" s="149"/>
      <c r="CF53" s="149"/>
      <c r="CG53" s="149"/>
      <c r="CH53" s="149"/>
      <c r="CI53" s="149"/>
      <c r="CJ53" s="149"/>
      <c r="CK53" s="149"/>
      <c r="CL53" s="6"/>
    </row>
    <row r="54" spans="1:91" ht="12" customHeight="1" x14ac:dyDescent="0.4">
      <c r="A54" s="12"/>
      <c r="B54" s="288" t="s">
        <v>134</v>
      </c>
      <c r="C54" s="289"/>
      <c r="D54" s="289"/>
      <c r="E54" s="289"/>
      <c r="F54" s="289"/>
      <c r="G54" s="290"/>
      <c r="H54" s="326"/>
      <c r="I54" s="327"/>
      <c r="J54" s="327"/>
      <c r="K54" s="327"/>
      <c r="L54" s="327"/>
      <c r="M54" s="327"/>
      <c r="N54" s="327"/>
      <c r="O54" s="327"/>
      <c r="P54" s="327"/>
      <c r="Q54" s="327"/>
      <c r="R54" s="327"/>
      <c r="S54" s="327"/>
      <c r="T54" s="327"/>
      <c r="U54" s="327"/>
      <c r="V54" s="327"/>
      <c r="W54" s="327"/>
      <c r="X54" s="327"/>
      <c r="Y54" s="327"/>
      <c r="Z54" s="327"/>
      <c r="AA54" s="327"/>
      <c r="AB54" s="327"/>
      <c r="AC54" s="327"/>
      <c r="AD54" s="327"/>
      <c r="AE54" s="327"/>
      <c r="AF54" s="327"/>
      <c r="AG54" s="327"/>
      <c r="AH54" s="327"/>
      <c r="AI54" s="327"/>
      <c r="AJ54" s="327"/>
      <c r="AK54" s="327"/>
      <c r="AL54" s="327"/>
      <c r="AM54" s="327"/>
      <c r="AN54" s="327"/>
      <c r="AO54" s="327"/>
      <c r="AP54" s="327"/>
      <c r="AQ54" s="327"/>
      <c r="AR54" s="328"/>
      <c r="AS54" s="6"/>
      <c r="AT54" s="12"/>
      <c r="AU54" s="168"/>
      <c r="AV54" s="168"/>
      <c r="AW54" s="168"/>
      <c r="AX54" s="168"/>
      <c r="AY54" s="168"/>
      <c r="AZ54" s="168"/>
      <c r="BA54" s="168"/>
      <c r="BB54" s="168"/>
      <c r="BC54" s="168"/>
      <c r="BD54" s="168"/>
      <c r="BE54" s="168"/>
      <c r="BF54" s="168"/>
      <c r="BG54" s="168"/>
      <c r="BH54" s="168"/>
      <c r="BI54" s="168"/>
      <c r="BJ54" s="168"/>
      <c r="BK54" s="168"/>
      <c r="BL54" s="168"/>
      <c r="BM54" s="168"/>
      <c r="BN54" s="168"/>
      <c r="BO54" s="168"/>
      <c r="BP54" s="168"/>
      <c r="BQ54" s="168"/>
      <c r="BR54" s="168"/>
      <c r="BS54" s="168"/>
      <c r="BT54" s="168"/>
      <c r="BU54" s="168"/>
      <c r="BV54" s="168"/>
      <c r="BW54" s="168"/>
      <c r="BX54" s="168"/>
      <c r="BY54" s="168"/>
      <c r="BZ54" s="168"/>
      <c r="CA54" s="168"/>
      <c r="CB54" s="168"/>
      <c r="CC54" s="168"/>
      <c r="CD54" s="168"/>
      <c r="CE54" s="168"/>
      <c r="CF54" s="168"/>
      <c r="CG54" s="168"/>
      <c r="CH54" s="168"/>
      <c r="CI54" s="168"/>
      <c r="CJ54" s="168"/>
      <c r="CK54" s="168"/>
      <c r="CL54" s="6"/>
    </row>
    <row r="55" spans="1:91" ht="12" customHeight="1" x14ac:dyDescent="0.4">
      <c r="A55" s="12"/>
      <c r="B55" s="291"/>
      <c r="C55" s="292"/>
      <c r="D55" s="292"/>
      <c r="E55" s="292"/>
      <c r="F55" s="292"/>
      <c r="G55" s="293"/>
      <c r="H55" s="198" t="s">
        <v>135</v>
      </c>
      <c r="I55" s="162"/>
      <c r="J55" s="162"/>
      <c r="K55" s="162"/>
      <c r="L55" s="162"/>
      <c r="M55" s="162"/>
      <c r="N55" s="162"/>
      <c r="O55" s="209"/>
      <c r="P55" s="329"/>
      <c r="Q55" s="231"/>
      <c r="R55" s="231"/>
      <c r="S55" s="231"/>
      <c r="T55" s="231"/>
      <c r="U55" s="231"/>
      <c r="V55" s="231"/>
      <c r="W55" s="231"/>
      <c r="X55" s="231"/>
      <c r="Y55" s="231"/>
      <c r="Z55" s="231"/>
      <c r="AA55" s="231"/>
      <c r="AB55" s="231"/>
      <c r="AC55" s="231"/>
      <c r="AD55" s="231"/>
      <c r="AE55" s="231"/>
      <c r="AF55" s="231"/>
      <c r="AG55" s="231"/>
      <c r="AH55" s="231"/>
      <c r="AI55" s="231"/>
      <c r="AJ55" s="231"/>
      <c r="AK55" s="231"/>
      <c r="AL55" s="231"/>
      <c r="AM55" s="231"/>
      <c r="AN55" s="231"/>
      <c r="AO55" s="231"/>
      <c r="AP55" s="231"/>
      <c r="AQ55" s="231"/>
      <c r="AR55" s="330"/>
      <c r="AS55" s="6"/>
      <c r="AT55" s="12"/>
      <c r="AU55" s="168"/>
      <c r="AV55" s="168"/>
      <c r="AW55" s="168"/>
      <c r="AX55" s="168"/>
      <c r="AY55" s="168"/>
      <c r="AZ55" s="168"/>
      <c r="BA55" s="168"/>
      <c r="BB55" s="168"/>
      <c r="BC55" s="168"/>
      <c r="BD55" s="168"/>
      <c r="BE55" s="168"/>
      <c r="BF55" s="168"/>
      <c r="BG55" s="168"/>
      <c r="BH55" s="168"/>
      <c r="BI55" s="168"/>
      <c r="BJ55" s="168"/>
      <c r="BK55" s="168"/>
      <c r="BL55" s="168"/>
      <c r="BM55" s="168"/>
      <c r="BN55" s="168"/>
      <c r="BO55" s="168"/>
      <c r="BP55" s="168"/>
      <c r="BQ55" s="168"/>
      <c r="BR55" s="168"/>
      <c r="BS55" s="168"/>
      <c r="BT55" s="168"/>
      <c r="BU55" s="168"/>
      <c r="BV55" s="168"/>
      <c r="BW55" s="168"/>
      <c r="BX55" s="168"/>
      <c r="BY55" s="168"/>
      <c r="BZ55" s="168"/>
      <c r="CA55" s="168"/>
      <c r="CB55" s="168"/>
      <c r="CC55" s="168"/>
      <c r="CD55" s="168"/>
      <c r="CE55" s="168"/>
      <c r="CF55" s="168"/>
      <c r="CG55" s="168"/>
      <c r="CH55" s="168"/>
      <c r="CI55" s="168"/>
      <c r="CJ55" s="168"/>
      <c r="CK55" s="168"/>
      <c r="CL55" s="6"/>
    </row>
    <row r="56" spans="1:91" ht="12" customHeight="1" x14ac:dyDescent="0.4">
      <c r="A56" s="12"/>
      <c r="B56" s="294" t="s">
        <v>193</v>
      </c>
      <c r="C56" s="295"/>
      <c r="D56" s="295"/>
      <c r="E56" s="295"/>
      <c r="F56" s="295"/>
      <c r="G56" s="296"/>
      <c r="H56" s="199" t="s">
        <v>136</v>
      </c>
      <c r="I56" s="193"/>
      <c r="J56" s="193"/>
      <c r="K56" s="193"/>
      <c r="L56" s="193"/>
      <c r="M56" s="193"/>
      <c r="N56" s="193"/>
      <c r="O56" s="222"/>
      <c r="P56" s="199" t="s">
        <v>196</v>
      </c>
      <c r="Q56" s="193"/>
      <c r="R56" s="193"/>
      <c r="S56" s="193"/>
      <c r="T56" s="193"/>
      <c r="U56" s="193"/>
      <c r="V56" s="216"/>
      <c r="W56" s="216"/>
      <c r="X56" s="216"/>
      <c r="Y56" s="216"/>
      <c r="Z56" s="216"/>
      <c r="AA56" s="216"/>
      <c r="AB56" s="216"/>
      <c r="AC56" s="216"/>
      <c r="AD56" s="216"/>
      <c r="AE56" s="7" t="s">
        <v>263</v>
      </c>
      <c r="AF56" s="193" t="s">
        <v>197</v>
      </c>
      <c r="AG56" s="193"/>
      <c r="AH56" s="193"/>
      <c r="AI56" s="193"/>
      <c r="AJ56" s="216"/>
      <c r="AK56" s="216"/>
      <c r="AL56" s="216"/>
      <c r="AM56" s="216"/>
      <c r="AN56" s="216"/>
      <c r="AO56" s="216"/>
      <c r="AP56" s="216"/>
      <c r="AQ56" s="216"/>
      <c r="AR56" s="267"/>
      <c r="AS56" s="6"/>
      <c r="AT56" s="12"/>
      <c r="AU56" s="168"/>
      <c r="AV56" s="168"/>
      <c r="AW56" s="168"/>
      <c r="AX56" s="168"/>
      <c r="AY56" s="168"/>
      <c r="AZ56" s="168"/>
      <c r="BA56" s="168"/>
      <c r="BB56" s="168"/>
      <c r="BC56" s="168"/>
      <c r="BD56" s="168"/>
      <c r="BE56" s="168"/>
      <c r="BF56" s="168"/>
      <c r="BG56" s="168"/>
      <c r="BH56" s="168"/>
      <c r="BI56" s="168"/>
      <c r="BJ56" s="168"/>
      <c r="BK56" s="168"/>
      <c r="BL56" s="168"/>
      <c r="BM56" s="168"/>
      <c r="BN56" s="168"/>
      <c r="BO56" s="168"/>
      <c r="BP56" s="168"/>
      <c r="BQ56" s="168"/>
      <c r="BR56" s="168"/>
      <c r="BS56" s="168"/>
      <c r="BT56" s="168"/>
      <c r="BU56" s="168"/>
      <c r="BV56" s="168"/>
      <c r="BW56" s="168"/>
      <c r="BX56" s="168"/>
      <c r="BY56" s="168"/>
      <c r="BZ56" s="168"/>
      <c r="CA56" s="168"/>
      <c r="CB56" s="168"/>
      <c r="CC56" s="168"/>
      <c r="CD56" s="168"/>
      <c r="CE56" s="168"/>
      <c r="CF56" s="168"/>
      <c r="CG56" s="168"/>
      <c r="CH56" s="168"/>
      <c r="CI56" s="168"/>
      <c r="CJ56" s="168"/>
      <c r="CK56" s="168"/>
      <c r="CL56" s="6"/>
    </row>
    <row r="57" spans="1:91" ht="12" customHeight="1" x14ac:dyDescent="0.4">
      <c r="A57" s="12"/>
      <c r="B57" s="294"/>
      <c r="C57" s="295"/>
      <c r="D57" s="295"/>
      <c r="E57" s="295"/>
      <c r="F57" s="295"/>
      <c r="G57" s="296"/>
      <c r="H57" s="148" t="s">
        <v>194</v>
      </c>
      <c r="I57" s="149"/>
      <c r="J57" s="149"/>
      <c r="K57" s="149"/>
      <c r="L57" s="149"/>
      <c r="M57" s="149"/>
      <c r="N57" s="149"/>
      <c r="O57" s="150"/>
      <c r="P57" s="190"/>
      <c r="Q57" s="153"/>
      <c r="R57" s="153"/>
      <c r="S57" s="153"/>
      <c r="T57" s="153"/>
      <c r="U57" s="153"/>
      <c r="V57" s="153"/>
      <c r="W57" s="153"/>
      <c r="X57" s="153"/>
      <c r="Y57" s="153"/>
      <c r="Z57" s="153"/>
      <c r="AA57" s="153"/>
      <c r="AB57" s="153"/>
      <c r="AC57" s="153"/>
      <c r="AD57" s="153"/>
      <c r="AE57" s="153"/>
      <c r="AF57" s="153"/>
      <c r="AG57" s="153"/>
      <c r="AH57" s="153"/>
      <c r="AI57" s="153"/>
      <c r="AJ57" s="153"/>
      <c r="AK57" s="153"/>
      <c r="AL57" s="153"/>
      <c r="AM57" s="153"/>
      <c r="AN57" s="153"/>
      <c r="AO57" s="153"/>
      <c r="AP57" s="153"/>
      <c r="AQ57" s="153"/>
      <c r="AR57" s="314"/>
      <c r="AS57" s="6"/>
      <c r="AT57" s="12"/>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8"/>
      <c r="BR57" s="168"/>
      <c r="BS57" s="168"/>
      <c r="BT57" s="168"/>
      <c r="BU57" s="168"/>
      <c r="BV57" s="168"/>
      <c r="BW57" s="168"/>
      <c r="BX57" s="168"/>
      <c r="BY57" s="168"/>
      <c r="BZ57" s="168"/>
      <c r="CA57" s="168"/>
      <c r="CB57" s="168"/>
      <c r="CC57" s="168"/>
      <c r="CD57" s="168"/>
      <c r="CE57" s="168"/>
      <c r="CF57" s="168"/>
      <c r="CG57" s="168"/>
      <c r="CH57" s="168"/>
      <c r="CI57" s="168"/>
      <c r="CJ57" s="168"/>
      <c r="CK57" s="168"/>
      <c r="CL57" s="6"/>
    </row>
    <row r="58" spans="1:91" ht="12" customHeight="1" x14ac:dyDescent="0.4">
      <c r="A58" s="12"/>
      <c r="B58" s="297"/>
      <c r="C58" s="298"/>
      <c r="D58" s="298"/>
      <c r="E58" s="298"/>
      <c r="F58" s="298"/>
      <c r="G58" s="299"/>
      <c r="H58" s="198" t="s">
        <v>195</v>
      </c>
      <c r="I58" s="162"/>
      <c r="J58" s="162"/>
      <c r="K58" s="162"/>
      <c r="L58" s="162"/>
      <c r="M58" s="162"/>
      <c r="N58" s="162"/>
      <c r="O58" s="209"/>
      <c r="P58" s="202"/>
      <c r="Q58" s="151"/>
      <c r="R58" s="151"/>
      <c r="S58" s="151"/>
      <c r="T58" s="151"/>
      <c r="U58" s="151"/>
      <c r="V58" s="151"/>
      <c r="W58" s="151"/>
      <c r="X58" s="151"/>
      <c r="Y58" s="151"/>
      <c r="Z58" s="151"/>
      <c r="AA58" s="151"/>
      <c r="AB58" s="151"/>
      <c r="AC58" s="151"/>
      <c r="AD58" s="151"/>
      <c r="AE58" s="151"/>
      <c r="AF58" s="151"/>
      <c r="AG58" s="151"/>
      <c r="AH58" s="151"/>
      <c r="AI58" s="151"/>
      <c r="AJ58" s="151"/>
      <c r="AK58" s="151"/>
      <c r="AL58" s="151"/>
      <c r="AM58" s="151"/>
      <c r="AN58" s="151"/>
      <c r="AO58" s="151"/>
      <c r="AP58" s="151"/>
      <c r="AQ58" s="151"/>
      <c r="AR58" s="225"/>
      <c r="AS58" s="6"/>
      <c r="AT58" s="12"/>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8"/>
      <c r="BR58" s="168"/>
      <c r="BS58" s="168"/>
      <c r="BT58" s="168"/>
      <c r="BU58" s="168"/>
      <c r="BV58" s="168"/>
      <c r="BW58" s="168"/>
      <c r="BX58" s="168"/>
      <c r="BY58" s="168"/>
      <c r="BZ58" s="168"/>
      <c r="CA58" s="168"/>
      <c r="CB58" s="168"/>
      <c r="CC58" s="168"/>
      <c r="CD58" s="168"/>
      <c r="CE58" s="168"/>
      <c r="CF58" s="168"/>
      <c r="CG58" s="168"/>
      <c r="CH58" s="168"/>
      <c r="CI58" s="168"/>
      <c r="CJ58" s="168"/>
      <c r="CK58" s="168"/>
      <c r="CL58" s="6"/>
    </row>
    <row r="59" spans="1:91" ht="12" customHeight="1" x14ac:dyDescent="0.4">
      <c r="A59" s="13"/>
      <c r="B59" s="193"/>
      <c r="C59" s="193"/>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c r="AM59" s="193"/>
      <c r="AN59" s="193"/>
      <c r="AO59" s="193"/>
      <c r="AP59" s="193"/>
      <c r="AQ59" s="193"/>
      <c r="AR59" s="193"/>
      <c r="AS59" s="5"/>
      <c r="AT59" s="13"/>
      <c r="AU59" s="162"/>
      <c r="AV59" s="162"/>
      <c r="AW59" s="162"/>
      <c r="AX59" s="162"/>
      <c r="AY59" s="162"/>
      <c r="AZ59" s="162"/>
      <c r="BA59" s="162"/>
      <c r="BB59" s="162"/>
      <c r="BC59" s="162"/>
      <c r="BD59" s="162"/>
      <c r="BE59" s="162"/>
      <c r="BF59" s="162"/>
      <c r="BG59" s="162"/>
      <c r="BH59" s="162"/>
      <c r="BI59" s="162"/>
      <c r="BJ59" s="162"/>
      <c r="BK59" s="162"/>
      <c r="BL59" s="162"/>
      <c r="BM59" s="162"/>
      <c r="BN59" s="162"/>
      <c r="BO59" s="162"/>
      <c r="BP59" s="162"/>
      <c r="BQ59" s="162"/>
      <c r="BR59" s="162"/>
      <c r="BS59" s="162"/>
      <c r="BT59" s="162"/>
      <c r="BU59" s="162"/>
      <c r="BV59" s="162"/>
      <c r="BW59" s="162"/>
      <c r="BX59" s="162"/>
      <c r="BY59" s="162"/>
      <c r="BZ59" s="162"/>
      <c r="CA59" s="162"/>
      <c r="CB59" s="162"/>
      <c r="CC59" s="162"/>
      <c r="CD59" s="162"/>
      <c r="CE59" s="162"/>
      <c r="CF59" s="162"/>
      <c r="CG59" s="162"/>
      <c r="CH59" s="162"/>
      <c r="CI59" s="162"/>
      <c r="CJ59" s="162"/>
      <c r="CK59" s="162"/>
      <c r="CL59" s="5"/>
    </row>
    <row r="60" spans="1:91" ht="12" customHeight="1" x14ac:dyDescent="0.4">
      <c r="A60" s="375" t="s">
        <v>102</v>
      </c>
      <c r="B60" s="350"/>
      <c r="C60" s="350"/>
      <c r="D60" s="350"/>
      <c r="E60" s="379"/>
      <c r="F60" s="380"/>
      <c r="G60" s="380"/>
      <c r="H60" s="380"/>
      <c r="I60" s="380"/>
      <c r="J60" s="380"/>
      <c r="K60" s="380"/>
      <c r="L60" s="380"/>
      <c r="M60" s="380"/>
      <c r="N60" s="380"/>
      <c r="O60" s="380"/>
      <c r="P60" s="380"/>
      <c r="Q60" s="380"/>
      <c r="R60" s="380"/>
      <c r="S60" s="380"/>
      <c r="T60" s="380"/>
      <c r="U60" s="380"/>
      <c r="V60" s="380"/>
      <c r="W60" s="380"/>
      <c r="X60" s="380"/>
      <c r="Y60" s="380"/>
      <c r="Z60" s="380"/>
      <c r="AA60" s="380"/>
      <c r="AB60" s="380"/>
      <c r="AC60" s="380"/>
      <c r="AD60" s="380"/>
      <c r="AE60" s="380"/>
      <c r="AF60" s="380"/>
      <c r="AG60" s="380"/>
      <c r="AH60" s="380"/>
      <c r="AI60" s="380"/>
      <c r="AJ60" s="380"/>
      <c r="AK60" s="380"/>
      <c r="AL60" s="380"/>
      <c r="AM60" s="380"/>
      <c r="AN60" s="380"/>
      <c r="AO60" s="380"/>
      <c r="AP60" s="380"/>
      <c r="AQ60" s="380"/>
      <c r="AR60" s="380"/>
      <c r="AS60" s="380"/>
      <c r="AT60" s="380"/>
      <c r="AU60" s="380"/>
      <c r="AV60" s="380"/>
      <c r="AW60" s="380"/>
      <c r="AX60" s="380"/>
      <c r="AY60" s="380"/>
      <c r="AZ60" s="380"/>
      <c r="BA60" s="380"/>
      <c r="BB60" s="380"/>
      <c r="BC60" s="380"/>
      <c r="BD60" s="380"/>
      <c r="BE60" s="380"/>
      <c r="BF60" s="380"/>
      <c r="BG60" s="380"/>
      <c r="BH60" s="380"/>
      <c r="BI60" s="380"/>
      <c r="BJ60" s="380"/>
      <c r="BK60" s="380"/>
      <c r="BL60" s="380"/>
      <c r="BM60" s="380"/>
      <c r="BN60" s="380"/>
      <c r="BO60" s="380"/>
      <c r="BP60" s="380"/>
      <c r="BQ60" s="380"/>
      <c r="BR60" s="380"/>
      <c r="BS60" s="380"/>
      <c r="BT60" s="380"/>
      <c r="BU60" s="380"/>
      <c r="BV60" s="380"/>
      <c r="BW60" s="380"/>
      <c r="BX60" s="380"/>
      <c r="BY60" s="380"/>
      <c r="BZ60" s="380"/>
      <c r="CA60" s="380"/>
      <c r="CB60" s="380"/>
      <c r="CC60" s="380"/>
      <c r="CD60" s="380"/>
      <c r="CE60" s="380"/>
      <c r="CF60" s="380"/>
      <c r="CG60" s="380"/>
      <c r="CH60" s="380"/>
      <c r="CI60" s="380"/>
      <c r="CJ60" s="380"/>
      <c r="CK60" s="380"/>
      <c r="CL60" s="381"/>
      <c r="CM60" s="12"/>
    </row>
    <row r="61" spans="1:91" ht="12" customHeight="1" x14ac:dyDescent="0.4">
      <c r="A61" s="376"/>
      <c r="B61" s="377"/>
      <c r="C61" s="377"/>
      <c r="D61" s="377"/>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c r="BN61" s="103"/>
      <c r="BO61" s="103"/>
      <c r="BP61" s="103"/>
      <c r="BQ61" s="103"/>
      <c r="BR61" s="103"/>
      <c r="BS61" s="103"/>
      <c r="BT61" s="103"/>
      <c r="BU61" s="103"/>
      <c r="BV61" s="103"/>
      <c r="BW61" s="103"/>
      <c r="BX61" s="103"/>
      <c r="BY61" s="103"/>
      <c r="BZ61" s="103"/>
      <c r="CA61" s="103"/>
      <c r="CB61" s="103"/>
      <c r="CC61" s="103"/>
      <c r="CD61" s="103"/>
      <c r="CE61" s="103"/>
      <c r="CF61" s="103"/>
      <c r="CG61" s="103"/>
      <c r="CH61" s="103"/>
      <c r="CI61" s="103"/>
      <c r="CJ61" s="103"/>
      <c r="CK61" s="103"/>
      <c r="CL61" s="104"/>
      <c r="CM61" s="12"/>
    </row>
    <row r="62" spans="1:91" ht="12" customHeight="1" x14ac:dyDescent="0.4">
      <c r="A62" s="376"/>
      <c r="B62" s="377"/>
      <c r="C62" s="377"/>
      <c r="D62" s="377"/>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103"/>
      <c r="BB62" s="103"/>
      <c r="BC62" s="103"/>
      <c r="BD62" s="103"/>
      <c r="BE62" s="103"/>
      <c r="BF62" s="103"/>
      <c r="BG62" s="103"/>
      <c r="BH62" s="103"/>
      <c r="BI62" s="103"/>
      <c r="BJ62" s="103"/>
      <c r="BK62" s="103"/>
      <c r="BL62" s="103"/>
      <c r="BM62" s="103"/>
      <c r="BN62" s="103"/>
      <c r="BO62" s="103"/>
      <c r="BP62" s="103"/>
      <c r="BQ62" s="103"/>
      <c r="BR62" s="103"/>
      <c r="BS62" s="103"/>
      <c r="BT62" s="103"/>
      <c r="BU62" s="103"/>
      <c r="BV62" s="103"/>
      <c r="BW62" s="103"/>
      <c r="BX62" s="103"/>
      <c r="BY62" s="103"/>
      <c r="BZ62" s="103"/>
      <c r="CA62" s="103"/>
      <c r="CB62" s="103"/>
      <c r="CC62" s="103"/>
      <c r="CD62" s="103"/>
      <c r="CE62" s="103"/>
      <c r="CF62" s="103"/>
      <c r="CG62" s="103"/>
      <c r="CH62" s="103"/>
      <c r="CI62" s="103"/>
      <c r="CJ62" s="103"/>
      <c r="CK62" s="103"/>
      <c r="CL62" s="104"/>
      <c r="CM62" s="12"/>
    </row>
    <row r="63" spans="1:91" ht="12" customHeight="1" x14ac:dyDescent="0.4">
      <c r="A63" s="376"/>
      <c r="B63" s="377"/>
      <c r="C63" s="377"/>
      <c r="D63" s="377"/>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4"/>
      <c r="CM63" s="12"/>
    </row>
    <row r="64" spans="1:91" ht="12" customHeight="1" x14ac:dyDescent="0.4">
      <c r="A64" s="376"/>
      <c r="B64" s="377"/>
      <c r="C64" s="377"/>
      <c r="D64" s="377"/>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c r="BC64" s="103"/>
      <c r="BD64" s="103"/>
      <c r="BE64" s="103"/>
      <c r="BF64" s="103"/>
      <c r="BG64" s="103"/>
      <c r="BH64" s="103"/>
      <c r="BI64" s="103"/>
      <c r="BJ64" s="103"/>
      <c r="BK64" s="103"/>
      <c r="BL64" s="103"/>
      <c r="BM64" s="103"/>
      <c r="BN64" s="103"/>
      <c r="BO64" s="103"/>
      <c r="BP64" s="103"/>
      <c r="BQ64" s="103"/>
      <c r="BR64" s="103"/>
      <c r="BS64" s="103"/>
      <c r="BT64" s="103"/>
      <c r="BU64" s="103"/>
      <c r="BV64" s="103"/>
      <c r="BW64" s="103"/>
      <c r="BX64" s="103"/>
      <c r="BY64" s="103"/>
      <c r="BZ64" s="103"/>
      <c r="CA64" s="103"/>
      <c r="CB64" s="103"/>
      <c r="CC64" s="103"/>
      <c r="CD64" s="103"/>
      <c r="CE64" s="103"/>
      <c r="CF64" s="103"/>
      <c r="CG64" s="103"/>
      <c r="CH64" s="103"/>
      <c r="CI64" s="103"/>
      <c r="CJ64" s="103"/>
      <c r="CK64" s="103"/>
      <c r="CL64" s="104"/>
      <c r="CM64" s="12"/>
    </row>
    <row r="65" spans="1:91" ht="12" customHeight="1" x14ac:dyDescent="0.4">
      <c r="A65" s="378"/>
      <c r="B65" s="352"/>
      <c r="C65" s="352"/>
      <c r="D65" s="352"/>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107"/>
      <c r="BG65" s="107"/>
      <c r="BH65" s="107"/>
      <c r="BI65" s="107"/>
      <c r="BJ65" s="107"/>
      <c r="BK65" s="107"/>
      <c r="BL65" s="107"/>
      <c r="BM65" s="107"/>
      <c r="BN65" s="107"/>
      <c r="BO65" s="107"/>
      <c r="BP65" s="107"/>
      <c r="BQ65" s="107"/>
      <c r="BR65" s="107"/>
      <c r="BS65" s="107"/>
      <c r="BT65" s="107"/>
      <c r="BU65" s="107"/>
      <c r="BV65" s="107"/>
      <c r="BW65" s="107"/>
      <c r="BX65" s="107"/>
      <c r="BY65" s="107"/>
      <c r="BZ65" s="107"/>
      <c r="CA65" s="107"/>
      <c r="CB65" s="107"/>
      <c r="CC65" s="107"/>
      <c r="CD65" s="107"/>
      <c r="CE65" s="107"/>
      <c r="CF65" s="107"/>
      <c r="CG65" s="107"/>
      <c r="CH65" s="107"/>
      <c r="CI65" s="107"/>
      <c r="CJ65" s="107"/>
      <c r="CK65" s="107"/>
      <c r="CL65" s="108"/>
      <c r="CM65" s="12"/>
    </row>
    <row r="66" spans="1:91" ht="25.5" customHeight="1" x14ac:dyDescent="0.4">
      <c r="A66" s="246"/>
      <c r="B66" s="247"/>
      <c r="C66" s="247"/>
      <c r="D66" s="247"/>
      <c r="E66" s="247"/>
      <c r="F66" s="247"/>
      <c r="G66" s="247"/>
      <c r="H66" s="247"/>
      <c r="I66" s="247"/>
      <c r="J66" s="247"/>
      <c r="K66" s="247"/>
      <c r="L66" s="247"/>
      <c r="M66" s="247"/>
      <c r="N66" s="247"/>
      <c r="O66" s="247"/>
      <c r="P66" s="247"/>
      <c r="Q66" s="247"/>
      <c r="R66" s="247"/>
      <c r="S66" s="247"/>
      <c r="T66" s="247"/>
      <c r="U66" s="247"/>
      <c r="V66" s="248"/>
      <c r="W66" s="246"/>
      <c r="X66" s="247"/>
      <c r="Y66" s="247"/>
      <c r="Z66" s="247"/>
      <c r="AA66" s="247"/>
      <c r="AB66" s="247"/>
      <c r="AC66" s="248"/>
      <c r="AD66" s="87"/>
      <c r="AE66" s="85"/>
      <c r="AF66" s="85"/>
      <c r="AG66" s="85"/>
      <c r="AH66" s="85"/>
      <c r="AI66" s="85"/>
      <c r="AJ66" s="85"/>
      <c r="AK66" s="85"/>
      <c r="AL66" s="85"/>
      <c r="AM66" s="85"/>
      <c r="AN66" s="85"/>
      <c r="AO66" s="85"/>
      <c r="AP66" s="85"/>
      <c r="AQ66" s="85"/>
      <c r="AR66" s="85"/>
      <c r="AS66" s="85"/>
      <c r="AT66" s="85"/>
      <c r="AU66" s="85"/>
      <c r="AV66" s="84"/>
      <c r="AW66" s="85"/>
      <c r="AX66" s="85"/>
      <c r="AY66" s="85"/>
      <c r="AZ66" s="85"/>
      <c r="BA66" s="85"/>
      <c r="BB66" s="85"/>
      <c r="BC66" s="85"/>
      <c r="BD66" s="85"/>
      <c r="BE66" s="85"/>
      <c r="BF66" s="85"/>
      <c r="BG66" s="85"/>
      <c r="BH66" s="86"/>
      <c r="BI66" s="382" t="s">
        <v>261</v>
      </c>
      <c r="BJ66" s="383"/>
      <c r="BK66" s="383"/>
      <c r="BL66" s="383"/>
      <c r="BM66" s="383"/>
      <c r="BN66" s="383"/>
      <c r="BO66" s="383"/>
      <c r="BP66" s="383"/>
      <c r="BQ66" s="383"/>
      <c r="BR66" s="383"/>
      <c r="BS66" s="383"/>
      <c r="BT66" s="383"/>
      <c r="BU66" s="383"/>
      <c r="BV66" s="383"/>
      <c r="BW66" s="383"/>
      <c r="BX66" s="383"/>
      <c r="BY66" s="383"/>
      <c r="BZ66" s="384"/>
      <c r="CA66" s="114" t="s">
        <v>260</v>
      </c>
      <c r="CB66" s="115"/>
      <c r="CC66" s="115"/>
      <c r="CD66" s="115"/>
      <c r="CE66" s="116"/>
      <c r="CF66" s="111" t="s">
        <v>259</v>
      </c>
      <c r="CG66" s="112"/>
      <c r="CH66" s="112"/>
      <c r="CI66" s="112"/>
      <c r="CJ66" s="112"/>
      <c r="CK66" s="112"/>
      <c r="CL66" s="113"/>
      <c r="CM66" s="12"/>
    </row>
    <row r="67" spans="1:91" ht="12" customHeight="1" x14ac:dyDescent="0.4">
      <c r="BN67" s="18"/>
      <c r="BO67" s="18"/>
      <c r="BP67" s="18"/>
      <c r="BQ67" s="18"/>
      <c r="BR67" s="18"/>
      <c r="BS67" s="18"/>
      <c r="BT67" s="18"/>
      <c r="BU67" s="18"/>
      <c r="BV67" s="18"/>
    </row>
    <row r="68" spans="1:91" ht="12.75" customHeight="1" x14ac:dyDescent="0.4">
      <c r="C68" s="17"/>
      <c r="BN68" s="18"/>
      <c r="BO68" s="18"/>
      <c r="BP68" s="18"/>
      <c r="BQ68" s="18"/>
      <c r="BR68" s="18"/>
      <c r="BS68" s="18"/>
      <c r="BT68" s="18"/>
      <c r="BU68" s="18"/>
      <c r="BV68" s="18"/>
    </row>
  </sheetData>
  <sheetProtection algorithmName="SHA-512" hashValue="xLfe9FBvPpAchqEy9hPUV5MGGXgAUWM0DcDvrLBXV5RAWbZ2aS7SIm4yMlwO6CRyUfxj5fWOR4QKelZp8oMZOQ==" saltValue="Ct0RmG7/PL/g801sUedNYQ==" spinCount="100000" sheet="1" objects="1" scenarios="1"/>
  <dataConsolidate/>
  <mergeCells count="374">
    <mergeCell ref="AU35:AZ36"/>
    <mergeCell ref="AU38:AZ38"/>
    <mergeCell ref="BA31:CK31"/>
    <mergeCell ref="BA32:BE32"/>
    <mergeCell ref="BF32:CK32"/>
    <mergeCell ref="BF44:BL44"/>
    <mergeCell ref="BS23:BU23"/>
    <mergeCell ref="BS21:BU21"/>
    <mergeCell ref="BF23:BN23"/>
    <mergeCell ref="BF21:BN21"/>
    <mergeCell ref="BA20:BE24"/>
    <mergeCell ref="BA39:BE39"/>
    <mergeCell ref="BO22:CK22"/>
    <mergeCell ref="BO20:CK20"/>
    <mergeCell ref="BF35:BY35"/>
    <mergeCell ref="BF34:BY34"/>
    <mergeCell ref="BZ35:CE35"/>
    <mergeCell ref="BZ36:CK36"/>
    <mergeCell ref="CF35:CK35"/>
    <mergeCell ref="BZ34:CK34"/>
    <mergeCell ref="BZ33:CK33"/>
    <mergeCell ref="BS40:CK40"/>
    <mergeCell ref="BS41:CK41"/>
    <mergeCell ref="BA35:BD35"/>
    <mergeCell ref="BF15:CK15"/>
    <mergeCell ref="BA16:BJ17"/>
    <mergeCell ref="BK16:CK17"/>
    <mergeCell ref="AQ8:AR10"/>
    <mergeCell ref="H11:AR11"/>
    <mergeCell ref="H7:AR7"/>
    <mergeCell ref="AG13:AR14"/>
    <mergeCell ref="H13:N14"/>
    <mergeCell ref="BF43:BL43"/>
    <mergeCell ref="BF30:CK30"/>
    <mergeCell ref="BA28:BE30"/>
    <mergeCell ref="AU27:AZ28"/>
    <mergeCell ref="AU29:AZ30"/>
    <mergeCell ref="BF29:CK29"/>
    <mergeCell ref="BF28:CK28"/>
    <mergeCell ref="BA27:BE27"/>
    <mergeCell ref="BF27:CK27"/>
    <mergeCell ref="BF24:CK24"/>
    <mergeCell ref="AU25:AZ25"/>
    <mergeCell ref="AU26:AZ26"/>
    <mergeCell ref="BA25:CK26"/>
    <mergeCell ref="AU24:AZ24"/>
    <mergeCell ref="BA37:CK38"/>
    <mergeCell ref="AU31:AZ34"/>
    <mergeCell ref="H32:AR32"/>
    <mergeCell ref="Y33:Z33"/>
    <mergeCell ref="AE33:AQ33"/>
    <mergeCell ref="Y34:AQ34"/>
    <mergeCell ref="AD35:AQ35"/>
    <mergeCell ref="AF36:AQ37"/>
    <mergeCell ref="AE38:AQ38"/>
    <mergeCell ref="S39:AP39"/>
    <mergeCell ref="AD42:AP42"/>
    <mergeCell ref="B50:G51"/>
    <mergeCell ref="B52:G53"/>
    <mergeCell ref="O53:P53"/>
    <mergeCell ref="M50:Q50"/>
    <mergeCell ref="S50:AI50"/>
    <mergeCell ref="AJ50:AR51"/>
    <mergeCell ref="H51:Q51"/>
    <mergeCell ref="AB49:AR49"/>
    <mergeCell ref="H48:AR48"/>
    <mergeCell ref="A66:V66"/>
    <mergeCell ref="A60:D65"/>
    <mergeCell ref="E60:CL65"/>
    <mergeCell ref="I44:K47"/>
    <mergeCell ref="I40:K42"/>
    <mergeCell ref="CF66:CL66"/>
    <mergeCell ref="CA66:CE66"/>
    <mergeCell ref="BI66:BZ66"/>
    <mergeCell ref="AV66:BH66"/>
    <mergeCell ref="AD66:AU66"/>
    <mergeCell ref="W66:AC66"/>
    <mergeCell ref="BA51:BO52"/>
    <mergeCell ref="BA49:BO50"/>
    <mergeCell ref="BP49:CK50"/>
    <mergeCell ref="BP51:CK52"/>
    <mergeCell ref="AU50:AZ50"/>
    <mergeCell ref="AU51:AZ51"/>
    <mergeCell ref="AU52:AZ52"/>
    <mergeCell ref="AU49:AZ49"/>
    <mergeCell ref="BF47:CK48"/>
    <mergeCell ref="P56:U56"/>
    <mergeCell ref="AF56:AI56"/>
    <mergeCell ref="L45:Q45"/>
    <mergeCell ref="AM46:AO46"/>
    <mergeCell ref="BA36:BD36"/>
    <mergeCell ref="BA34:BD34"/>
    <mergeCell ref="BA33:BD33"/>
    <mergeCell ref="BF33:BY33"/>
    <mergeCell ref="BF36:BY36"/>
    <mergeCell ref="BV23:CA23"/>
    <mergeCell ref="BV21:CA21"/>
    <mergeCell ref="CE23:CG23"/>
    <mergeCell ref="CE21:CG21"/>
    <mergeCell ref="CB23:CD23"/>
    <mergeCell ref="CB21:CD21"/>
    <mergeCell ref="AU18:AZ22"/>
    <mergeCell ref="BA18:BJ19"/>
    <mergeCell ref="BK18:CK19"/>
    <mergeCell ref="BP23:BR23"/>
    <mergeCell ref="BP21:BR21"/>
    <mergeCell ref="BF20:BK20"/>
    <mergeCell ref="BL20:BN20"/>
    <mergeCell ref="BF22:BK22"/>
    <mergeCell ref="BL22:BN22"/>
    <mergeCell ref="CJ21:CK21"/>
    <mergeCell ref="CJ23:CK23"/>
    <mergeCell ref="AV23:AZ23"/>
    <mergeCell ref="CZ21:DD21"/>
    <mergeCell ref="CH23:CI23"/>
    <mergeCell ref="CH21:CI21"/>
    <mergeCell ref="CT21:CW21"/>
    <mergeCell ref="CP23:CR23"/>
    <mergeCell ref="CZ20:DC20"/>
    <mergeCell ref="CT23:CW23"/>
    <mergeCell ref="CZ22:DC22"/>
    <mergeCell ref="CZ23:DD23"/>
    <mergeCell ref="CT20:CV20"/>
    <mergeCell ref="CP20:CQ20"/>
    <mergeCell ref="CP22:CQ22"/>
    <mergeCell ref="CT22:CV22"/>
    <mergeCell ref="CP21:CR21"/>
    <mergeCell ref="BA6:BE6"/>
    <mergeCell ref="BF6:CK6"/>
    <mergeCell ref="BA7:BE10"/>
    <mergeCell ref="BF10:BI10"/>
    <mergeCell ref="BF9:BI9"/>
    <mergeCell ref="BF8:BI8"/>
    <mergeCell ref="BF7:BI7"/>
    <mergeCell ref="BX11:BY11"/>
    <mergeCell ref="BA11:BE15"/>
    <mergeCell ref="BJ7:BS7"/>
    <mergeCell ref="BV7:CI7"/>
    <mergeCell ref="BX12:BY12"/>
    <mergeCell ref="CA12:CC12"/>
    <mergeCell ref="BK13:BP13"/>
    <mergeCell ref="BQ13:BR13"/>
    <mergeCell ref="BU13:BV13"/>
    <mergeCell ref="BX13:BY13"/>
    <mergeCell ref="BF13:BJ13"/>
    <mergeCell ref="BT14:BV14"/>
    <mergeCell ref="CA14:CC14"/>
    <mergeCell ref="CJ7:CK7"/>
    <mergeCell ref="BT7:BU7"/>
    <mergeCell ref="BF12:BS12"/>
    <mergeCell ref="BF14:BS14"/>
    <mergeCell ref="H12:W12"/>
    <mergeCell ref="X12:AR12"/>
    <mergeCell ref="BJ8:CK8"/>
    <mergeCell ref="BJ9:CK9"/>
    <mergeCell ref="BJ10:CK10"/>
    <mergeCell ref="BK11:BP11"/>
    <mergeCell ref="BF11:BJ11"/>
    <mergeCell ref="BZ11:CK11"/>
    <mergeCell ref="R21:AA21"/>
    <mergeCell ref="R19:AA19"/>
    <mergeCell ref="Z17:AR18"/>
    <mergeCell ref="AB21:AR21"/>
    <mergeCell ref="AB20:AR20"/>
    <mergeCell ref="AB19:AR19"/>
    <mergeCell ref="AI16:AR16"/>
    <mergeCell ref="AI15:AR15"/>
    <mergeCell ref="CD14:CK14"/>
    <mergeCell ref="CD12:CK12"/>
    <mergeCell ref="BZ13:CK13"/>
    <mergeCell ref="AU11:AZ17"/>
    <mergeCell ref="BQ11:BR11"/>
    <mergeCell ref="BU11:BV11"/>
    <mergeCell ref="BT12:BV12"/>
    <mergeCell ref="BX14:BY14"/>
    <mergeCell ref="L44:Q44"/>
    <mergeCell ref="AJ40:AK40"/>
    <mergeCell ref="L41:R41"/>
    <mergeCell ref="T41:U41"/>
    <mergeCell ref="K22:P22"/>
    <mergeCell ref="R22:AK22"/>
    <mergeCell ref="AG25:AI25"/>
    <mergeCell ref="W17:Y17"/>
    <mergeCell ref="H5:AR5"/>
    <mergeCell ref="L17:M17"/>
    <mergeCell ref="AF8:AP8"/>
    <mergeCell ref="I9:N9"/>
    <mergeCell ref="O9:Y9"/>
    <mergeCell ref="Z9:AE9"/>
    <mergeCell ref="AF9:AP9"/>
    <mergeCell ref="I10:N10"/>
    <mergeCell ref="O10:Y10"/>
    <mergeCell ref="Z10:AE10"/>
    <mergeCell ref="AF10:AP10"/>
    <mergeCell ref="AB15:AD15"/>
    <mergeCell ref="AF15:AH15"/>
    <mergeCell ref="T17:U17"/>
    <mergeCell ref="H6:I6"/>
    <mergeCell ref="AC6:AR6"/>
    <mergeCell ref="X31:AI31"/>
    <mergeCell ref="AK31:AR31"/>
    <mergeCell ref="H33:H47"/>
    <mergeCell ref="AR33:AR47"/>
    <mergeCell ref="B38:G39"/>
    <mergeCell ref="S38:AD38"/>
    <mergeCell ref="AB13:AF13"/>
    <mergeCell ref="V13:Z13"/>
    <mergeCell ref="P13:T13"/>
    <mergeCell ref="AB14:AF14"/>
    <mergeCell ref="V14:Z14"/>
    <mergeCell ref="AF43:AJ43"/>
    <mergeCell ref="S44:W44"/>
    <mergeCell ref="P14:T14"/>
    <mergeCell ref="AE16:AG16"/>
    <mergeCell ref="W23:AR23"/>
    <mergeCell ref="Q25:R25"/>
    <mergeCell ref="S25:T25"/>
    <mergeCell ref="U25:W25"/>
    <mergeCell ref="AE25:AF25"/>
    <mergeCell ref="Y25:AB25"/>
    <mergeCell ref="B27:AR27"/>
    <mergeCell ref="B29:G29"/>
    <mergeCell ref="B15:G21"/>
    <mergeCell ref="S33:X33"/>
    <mergeCell ref="S34:X34"/>
    <mergeCell ref="I38:R38"/>
    <mergeCell ref="L39:R39"/>
    <mergeCell ref="L40:R40"/>
    <mergeCell ref="T40:U40"/>
    <mergeCell ref="S36:AB37"/>
    <mergeCell ref="AB41:AG41"/>
    <mergeCell ref="AH41:AI41"/>
    <mergeCell ref="B56:G58"/>
    <mergeCell ref="I50:K50"/>
    <mergeCell ref="B54:G55"/>
    <mergeCell ref="H54:AR54"/>
    <mergeCell ref="H55:O55"/>
    <mergeCell ref="P55:AR55"/>
    <mergeCell ref="V56:AD56"/>
    <mergeCell ref="AB44:AD44"/>
    <mergeCell ref="H49:AA49"/>
    <mergeCell ref="P57:AR58"/>
    <mergeCell ref="B40:G48"/>
    <mergeCell ref="H57:O57"/>
    <mergeCell ref="H58:O58"/>
    <mergeCell ref="L43:Q43"/>
    <mergeCell ref="R43:S43"/>
    <mergeCell ref="U43:Y43"/>
    <mergeCell ref="B49:G49"/>
    <mergeCell ref="S51:U51"/>
    <mergeCell ref="W51:AH51"/>
    <mergeCell ref="AA46:AE46"/>
    <mergeCell ref="L42:R42"/>
    <mergeCell ref="AG46:AK46"/>
    <mergeCell ref="R46:Y46"/>
    <mergeCell ref="AN41:AP41"/>
    <mergeCell ref="H15:J16"/>
    <mergeCell ref="K15:Z16"/>
    <mergeCell ref="AA16:AD16"/>
    <mergeCell ref="H17:J17"/>
    <mergeCell ref="H29:AR30"/>
    <mergeCell ref="O31:V31"/>
    <mergeCell ref="AJ56:AR56"/>
    <mergeCell ref="AB43:AD43"/>
    <mergeCell ref="X41:Z41"/>
    <mergeCell ref="X40:Z40"/>
    <mergeCell ref="X42:AC42"/>
    <mergeCell ref="I43:K43"/>
    <mergeCell ref="T42:U42"/>
    <mergeCell ref="Z35:AA35"/>
    <mergeCell ref="AB35:AC35"/>
    <mergeCell ref="I37:R37"/>
    <mergeCell ref="AC36:AE37"/>
    <mergeCell ref="H56:O56"/>
    <mergeCell ref="AN40:AP40"/>
    <mergeCell ref="Z43:AA43"/>
    <mergeCell ref="AK43:AP43"/>
    <mergeCell ref="S45:W45"/>
    <mergeCell ref="L46:Q46"/>
    <mergeCell ref="X44:AA44"/>
    <mergeCell ref="P17:Q17"/>
    <mergeCell ref="H18:J18"/>
    <mergeCell ref="L18:M18"/>
    <mergeCell ref="P18:Q18"/>
    <mergeCell ref="B30:G30"/>
    <mergeCell ref="K23:N23"/>
    <mergeCell ref="K24:N24"/>
    <mergeCell ref="B22:G25"/>
    <mergeCell ref="O24:AR24"/>
    <mergeCell ref="T18:U18"/>
    <mergeCell ref="X18:Y18"/>
    <mergeCell ref="K20:P20"/>
    <mergeCell ref="R20:AA20"/>
    <mergeCell ref="K21:P21"/>
    <mergeCell ref="AC25:AD25"/>
    <mergeCell ref="K25:N25"/>
    <mergeCell ref="O25:P25"/>
    <mergeCell ref="K19:P19"/>
    <mergeCell ref="AL22:AR22"/>
    <mergeCell ref="P23:R23"/>
    <mergeCell ref="T23:V23"/>
    <mergeCell ref="AJ25:AR25"/>
    <mergeCell ref="AT1:CL1"/>
    <mergeCell ref="B2:AR2"/>
    <mergeCell ref="AU2:CK2"/>
    <mergeCell ref="B4:G11"/>
    <mergeCell ref="H4:W4"/>
    <mergeCell ref="X4:Z4"/>
    <mergeCell ref="AA4:AR4"/>
    <mergeCell ref="K6:L6"/>
    <mergeCell ref="N6:O6"/>
    <mergeCell ref="Q6:R6"/>
    <mergeCell ref="T6:U6"/>
    <mergeCell ref="W6:X6"/>
    <mergeCell ref="AA6:AB6"/>
    <mergeCell ref="I8:N8"/>
    <mergeCell ref="O8:Y8"/>
    <mergeCell ref="Z8:AE8"/>
    <mergeCell ref="A1:AS1"/>
    <mergeCell ref="AU6:AZ8"/>
    <mergeCell ref="AU9:AZ10"/>
    <mergeCell ref="BA5:CK5"/>
    <mergeCell ref="AU4:AZ4"/>
    <mergeCell ref="AU5:AZ5"/>
    <mergeCell ref="B3:AR3"/>
    <mergeCell ref="BA4:CK4"/>
    <mergeCell ref="B59:AR59"/>
    <mergeCell ref="AU53:CK59"/>
    <mergeCell ref="AU3:CK3"/>
    <mergeCell ref="AU39:AZ43"/>
    <mergeCell ref="AU44:AZ48"/>
    <mergeCell ref="BF45:BL45"/>
    <mergeCell ref="BN46:CK46"/>
    <mergeCell ref="BN45:CK45"/>
    <mergeCell ref="BN44:CK44"/>
    <mergeCell ref="BN43:CK43"/>
    <mergeCell ref="BN42:CK42"/>
    <mergeCell ref="BF42:BL42"/>
    <mergeCell ref="BF46:BL46"/>
    <mergeCell ref="BA42:BE48"/>
    <mergeCell ref="BF39:CK39"/>
    <mergeCell ref="BF40:BH40"/>
    <mergeCell ref="BF41:BH41"/>
    <mergeCell ref="BA40:BE41"/>
    <mergeCell ref="BI40:BQ40"/>
    <mergeCell ref="BI41:BQ41"/>
    <mergeCell ref="H8:H10"/>
    <mergeCell ref="B12:G14"/>
    <mergeCell ref="H19:J22"/>
    <mergeCell ref="H23:J25"/>
    <mergeCell ref="AV37:AZ37"/>
    <mergeCell ref="S52:AR53"/>
    <mergeCell ref="Q52:R52"/>
    <mergeCell ref="Q53:R53"/>
    <mergeCell ref="H52:P52"/>
    <mergeCell ref="L53:M53"/>
    <mergeCell ref="I53:J53"/>
    <mergeCell ref="B26:AR26"/>
    <mergeCell ref="B28:AR28"/>
    <mergeCell ref="B31:G37"/>
    <mergeCell ref="H31:M31"/>
    <mergeCell ref="I33:R33"/>
    <mergeCell ref="I34:R34"/>
    <mergeCell ref="I35:R35"/>
    <mergeCell ref="I36:R36"/>
    <mergeCell ref="X45:AP45"/>
    <mergeCell ref="AE44:AP44"/>
    <mergeCell ref="S35:Y35"/>
    <mergeCell ref="AB40:AH40"/>
    <mergeCell ref="L47:AQ47"/>
    <mergeCell ref="I39:K39"/>
    <mergeCell ref="AJ41:AK41"/>
    <mergeCell ref="AA33:AB33"/>
    <mergeCell ref="AC33:AD33"/>
  </mergeCells>
  <phoneticPr fontId="1"/>
  <conditionalFormatting sqref="T42:U42">
    <cfRule type="expression" dxfId="1" priority="2">
      <formula>$AQ$39=0</formula>
    </cfRule>
  </conditionalFormatting>
  <conditionalFormatting sqref="AA46:AE46 AM46:AO46">
    <cfRule type="expression" dxfId="0" priority="1">
      <formula>$AQ$39=0</formula>
    </cfRule>
  </conditionalFormatting>
  <dataValidations count="59">
    <dataValidation type="list" allowBlank="1" showInputMessage="1" showErrorMessage="1" sqref="S6 V6 Y6 AA15 AE15 W18 J6 M6 P6 H53 H50 O13 U13 AA13 S17:S18 O17:O18 K17:K18 S23 O23 L50 K53 N31 W31 AJ31 N53" xr:uid="{0DACED4D-C00D-4990-8C90-F44D9975180F}">
      <formula1>"□,■"</formula1>
    </dataValidation>
    <dataValidation type="list" allowBlank="1" showInputMessage="1" sqref="H4:W4 H12:W12" xr:uid="{CF241691-F908-4717-8457-B644BA67EA8C}">
      <formula1>"JIS"</formula1>
    </dataValidation>
    <dataValidation type="list" allowBlank="1" showInputMessage="1" sqref="AA4:AR4" xr:uid="{12902EC8-3D6F-41E6-99D1-F744DFCD88F0}">
      <formula1>"普通コンクリート,軽量コンクリート"</formula1>
    </dataValidation>
    <dataValidation type="list" allowBlank="1" showInputMessage="1" sqref="O8:Y8" xr:uid="{6600D970-DF82-47DB-9D18-6A9A1FC5E885}">
      <formula1>"18㎝以下,15㎝以下"</formula1>
    </dataValidation>
    <dataValidation type="list" allowBlank="1" showInputMessage="1" sqref="O9:Y9" xr:uid="{E30503D1-6BB2-4A8F-8DC6-9F1A55DAA6CA}">
      <formula1>"185kg/㎥以下"</formula1>
    </dataValidation>
    <dataValidation type="list" allowBlank="1" showInputMessage="1" sqref="O10:Y10" xr:uid="{1D997B20-E453-4186-9D92-49E3CB089A2E}">
      <formula1>"270kg/㎥以上"</formula1>
    </dataValidation>
    <dataValidation type="list" allowBlank="1" showInputMessage="1" sqref="AF8:AP8" xr:uid="{2BC92919-288D-4EB4-AD08-01DEB78945CA}">
      <formula1>"65％以下,60％以下,55％以下"</formula1>
    </dataValidation>
    <dataValidation type="list" allowBlank="1" showInputMessage="1" sqref="AF9:AP9" xr:uid="{4FF0D65B-E413-4265-AE60-DAF8E6F2E2E4}">
      <formula1>"4.5％以下"</formula1>
    </dataValidation>
    <dataValidation type="list" allowBlank="1" showInputMessage="1" sqref="AF10:AP10" xr:uid="{360562D7-B932-4D3C-B929-D97AFEBD168E}">
      <formula1>"0.30kg/㎥以下"</formula1>
    </dataValidation>
    <dataValidation type="list" allowBlank="1" showInputMessage="1" sqref="AE16:AG16" xr:uid="{537C1C1D-7515-4003-B6F0-CA1ADA04427C}">
      <formula1>"1.200"</formula1>
    </dataValidation>
    <dataValidation type="list" allowBlank="1" showInputMessage="1" sqref="K15:Z16" xr:uid="{80CA9DB3-A37E-44AA-88BC-DB0046692C1C}">
      <formula1>"建築用コンクリートブロック （JIS）"</formula1>
    </dataValidation>
    <dataValidation type="list" allowBlank="1" showInputMessage="1" sqref="R19:AA19" xr:uid="{48106AE6-9D13-41EB-8FF6-E31157F5277D}">
      <formula1>"横筋　D10"</formula1>
    </dataValidation>
    <dataValidation type="list" allowBlank="1" showInputMessage="1" sqref="R20:AA20" xr:uid="{AE07D618-B5C7-4B13-9207-AFA5AC3FB0FF}">
      <formula1>"縦筋　D10 "</formula1>
    </dataValidation>
    <dataValidation type="list" allowBlank="1" showInputMessage="1" sqref="R21:AA21" xr:uid="{8319115F-855C-4C01-B41A-053D457C4E4E}">
      <formula1>"縦筋・横筋D10 @800以下"</formula1>
    </dataValidation>
    <dataValidation type="list" allowBlank="1" showInputMessage="1" sqref="R22:AK22" xr:uid="{E9DD69EB-E996-47D5-A81B-835D43B92927}">
      <formula1>"鉄筋の末端はかぎ状に折り曲げ、交差する鉄筋にかぎ掛け"</formula1>
    </dataValidation>
    <dataValidation type="list" allowBlank="1" showInputMessage="1" sqref="O24:AR24" xr:uid="{EE80C587-74BD-4624-9FB6-BB4160F65091}">
      <formula1>"配置＠3400以下、鉄筋D10、基礎の部分において壁の高さの1/5以上突出させる"</formula1>
    </dataValidation>
    <dataValidation type="list" allowBlank="1" showInputMessage="1" sqref="H29:AR30" xr:uid="{8172C8BD-1100-4EAA-BF72-288DDABEFA47}">
      <formula1>"構造耐力上主要な部分で腐⾷、腐朽、摩損のおそれのあるものは防腐若しくは摩損防止のための措置とする。"</formula1>
    </dataValidation>
    <dataValidation type="list" allowBlank="1" showInputMessage="1" sqref="S33:X33" xr:uid="{9E5B22FB-1408-47F5-971E-4B9E6597AF9A}">
      <formula1>"砂質地盤,粘土質地盤"</formula1>
    </dataValidation>
    <dataValidation type="list" allowBlank="1" showInputMessage="1" sqref="S34:X34" xr:uid="{41E84A24-5ACE-49CC-ACEF-A87E90A8E6D0}">
      <formula1>"べた基礎,布基礎,基礎ぐい"</formula1>
    </dataValidation>
    <dataValidation type="list" allowBlank="1" showInputMessage="1" sqref="S38:AD38" xr:uid="{094008B3-02FF-4D48-9DF5-11E1645CFF67}">
      <formula1>"対象外（木ぐい無し）"</formula1>
    </dataValidation>
    <dataValidation type="list" allowBlank="1" showInputMessage="1" sqref="L39:R39" xr:uid="{C4CBFA94-46AA-4A34-8E9A-BF700DC01605}">
      <formula1>"鉄筋コンクリート造"</formula1>
    </dataValidation>
    <dataValidation type="list" allowBlank="1" showInputMessage="1" sqref="U43:Y43" xr:uid="{1120B1E5-6F29-47E7-B14A-96D565618AD3}">
      <formula1>"上下1-Ｄ13"</formula1>
    </dataValidation>
    <dataValidation type="list" allowBlank="1" showInputMessage="1" sqref="AA46:AE46 AF43:AJ43" xr:uid="{4004A74C-6BA5-4777-A57F-5248F58FBE1F}">
      <formula1>"Ｄ10 ＠300"</formula1>
    </dataValidation>
    <dataValidation type="list" allowBlank="1" showInputMessage="1" sqref="S44:W44" xr:uid="{A8198A89-FB6E-4399-901A-E3B8432B2350}">
      <formula1>"Ｄ10 ＠300,なし"</formula1>
    </dataValidation>
    <dataValidation type="list" allowBlank="1" showInputMessage="1" sqref="AM46:AO46" xr:uid="{6ADC92F2-EC53-42DA-A831-EB78EE43F14A}">
      <formula1>"Ｄ10"</formula1>
    </dataValidation>
    <dataValidation type="list" allowBlank="1" showInputMessage="1" sqref="H49" xr:uid="{707AD7CC-5BE2-45FC-AD55-AA495491B201}">
      <formula1>"スクリューウエイト貫入試験（SWS 試験）,標準貫入試験,令第93条ただし書きによる"</formula1>
    </dataValidation>
    <dataValidation type="list" allowBlank="1" showInputMessage="1" sqref="H51:Q51" xr:uid="{EF9E2605-C120-4B08-8194-5434FDF60A4B}">
      <formula1>"■表層改良（浅層混合処理）,■柱状改良（深層混合処理）,■砕石パイル,■既成コンクリートパイル,■小口径鋼管杭,■その他（　　　　　　　　）"</formula1>
    </dataValidation>
    <dataValidation type="list" allowBlank="1" showInputMessage="1" sqref="H54:AR54" xr:uid="{9BCFE032-6152-41D5-93B9-305ECC180CE6}">
      <formula1>"屋根ふき材及び緊結金物には、さび止め又は防腐措置とする。"</formula1>
    </dataValidation>
    <dataValidation type="list" allowBlank="1" showInputMessage="1" sqref="P55:AR55" xr:uid="{1A7068F6-BE1A-4AD0-967E-974DAFB6CBBE}">
      <formula1>"公共建築木造工事標準仕様書による,屋根ふき材メーカーの仕様書による,平部…全数固定、くぎ等で緊結／軒・けらば…３本以上のくぎ等で緊結／棟部…ねじで緊結"</formula1>
    </dataValidation>
    <dataValidation type="list" allowBlank="1" showInputMessage="1" sqref="V56:AD56" xr:uid="{255D345D-AABC-4409-BF4D-FEF1057F53BC}">
      <formula1>"該当なし,金物(ボルト.銅線等)で緊結"</formula1>
    </dataValidation>
    <dataValidation type="list" allowBlank="1" showInputMessage="1" sqref="P57:AR58" xr:uid="{750BBC84-1BAD-4D73-8B9C-CC523CEBB888}">
      <formula1>"該当なし,メーカーの仕様書による"</formula1>
    </dataValidation>
    <dataValidation type="list" allowBlank="1" showInputMessage="1" sqref="BA4" xr:uid="{93C1F9A7-40A8-4433-A5D4-7B145256BCD9}">
      <formula1>"構造耐⼒上主要な部分に使用する⽊材の品質は耐力上の欠点のないものとする。"</formula1>
    </dataValidation>
    <dataValidation type="list" allowBlank="1" showInputMessage="1" sqref="BK16" xr:uid="{1A1269B2-AC22-4AA4-AD38-C06EA4304579}">
      <formula1>"なし,1/3 以上欠き取る場合は金物等で適切に補強"</formula1>
    </dataValidation>
    <dataValidation type="list" allowBlank="1" showInputMessage="1" sqref="BK18" xr:uid="{1B087024-B868-4163-8A08-7F270B17EF18}">
      <formula1>"通し柱、または管柱とする場合は金物で同等耐力に補強 (N 値計算による )"</formula1>
    </dataValidation>
    <dataValidation type="list" allowBlank="1" showInputMessage="1" sqref="BA25:CK26" xr:uid="{F5D4E566-6F06-4FEA-B52B-1CAAFD220123}">
      <formula1>" はりやけたその他の横架材には、その中央部付近の下側に耐力上支障のある欠込みをしない。"</formula1>
    </dataValidation>
    <dataValidation type="list" allowBlank="1" showInputMessage="1" sqref="BF27" xr:uid="{220D49C8-46B4-4023-8D78-A3AA23AF37D6}">
      <formula1>"30×90,45×90"</formula1>
    </dataValidation>
    <dataValidation type="list" allowBlank="1" showInputMessage="1" sqref="CF35:CK35" xr:uid="{E38F5229-49A9-4E6D-A966-FFAF47777435}">
      <formula1>"束立て,登り梁"</formula1>
    </dataValidation>
    <dataValidation type="list" allowBlank="1" showInputMessage="1" sqref="BF33:BY33 BF36:BY36" xr:uid="{033AC217-378F-4667-8A9A-F97D71E15A30}">
      <formula1>"構造用合板t= ,木製火打材90×90,火打ち金物"</formula1>
    </dataValidation>
    <dataValidation type="list" allowBlank="1" showInputMessage="1" sqref="BF34:BY34" xr:uid="{D5081066-FB22-45A0-9D44-2D884D40F2B6}">
      <formula1>"木製火打材90×90,火打ち金物"</formula1>
    </dataValidation>
    <dataValidation type="list" allowBlank="1" showInputMessage="1" sqref="BF35:BY35" xr:uid="{E9AF0094-D59C-426E-ADCC-1449DD592EDB}">
      <formula1>"小屋筋交い、雲筋交い等による振れ止め設置"</formula1>
    </dataValidation>
    <dataValidation type="list" allowBlank="1" showInputMessage="1" sqref="BF47:CK48 BJ8:CK8 BF30:CK30 BS40:CK41" xr:uid="{A1438AEF-A617-4251-BDC9-8C7B3AA77AB1}">
      <formula1>"＊Ｚマーク表示金物又は同等認定金物(Ｄマーク.ＨＷマーク),＊指定性能評価機関による性能評価を受けた金物(「H12告示1460号に該当する」旨の記載がある性能証明書の写しを添付)"</formula1>
    </dataValidation>
    <dataValidation type="list" allowBlank="1" showInputMessage="1" sqref="BP49:CK50" xr:uid="{464EB612-76F4-402C-8397-DB497A0BE876}">
      <formula1>"該当なし,防水紙等あり"</formula1>
    </dataValidation>
    <dataValidation type="list" allowBlank="1" showInputMessage="1" sqref="BP51:CK52" xr:uid="{9CD57106-F9A0-4652-917A-F153F642A69E}">
      <formula1>"地面から1ｍ以下の部分には防腐・防蟻処理とする。（薬剤塗布等）"</formula1>
    </dataValidation>
    <dataValidation type="list" allowBlank="1" showInputMessage="1" sqref="BF6:CK6" xr:uid="{99811B49-2D39-4370-A721-87E23173FEFE}">
      <formula1>"土台："</formula1>
    </dataValidation>
    <dataValidation type="list" allowBlank="1" showInputMessage="1" sqref="AJ56:AR56" xr:uid="{8B3D982E-B2EE-4F72-83BD-49464D76AF8E}">
      <formula1>"該当なし,金物(銅線.くぎ等)で緊結,モルタル等で接着"</formula1>
    </dataValidation>
    <dataValidation type="list" allowBlank="1" showInputMessage="1" sqref="BN42:CK42" xr:uid="{7C92AD32-96E3-4855-895D-DEA8591CF267}">
      <formula1>"ひねり金物 ST-9.ST-12,ひねり金物 ST-15,垂木専用ビス(ひねり金物 ST-12同等耐力) 脳天打ち,垂木専用ビス(ひねり金物 ST-15同等耐力) 脳天打ち,四角穴付きタッピンねじSTS6.5F 脳天打ち,くら金物 SS"</formula1>
    </dataValidation>
    <dataValidation type="list" allowBlank="1" showInputMessage="1" sqref="BN43:CK43" xr:uid="{9DACFAA9-2561-454E-ADF3-493CCFF8F2C6}">
      <formula1>"鉄丸くぎ 2-N75　2本斜め打ち,ひねり金物 ST-9.ST-12,ひねり金物 ST-15,垂木専用ビス(ひねり金物 ST-12同等耐力) 脳天打ち,垂木専用ビス(ひねり金物 ST-15同等耐力) 脳天打ち,四角穴付きタッピンねじSTS6.5F 脳天打ち,くら金物 SS"</formula1>
    </dataValidation>
    <dataValidation type="list" allowBlank="1" showInputMessage="1" sqref="BN44:CK45" xr:uid="{F1EE2AC6-1A32-4170-AC34-B52FB2AC69FD}">
      <formula1>"かすがいC 両面打ち,ひら金物 SM-12,長ほぞ割くさび,長ほぞくぎ N90-2本 平打ち,長ほぞ込み栓,ひら金物 SM-15S,かど金物CP-T、山形プレートVP.VP-2,コーナー金物 CP-ZS"</formula1>
    </dataValidation>
    <dataValidation type="list" allowBlank="1" showInputMessage="1" sqref="BN46:CK46" xr:uid="{AA454D1F-E796-4124-AB6C-E6F21310A03C}">
      <formula1>"鉄丸くぎ平打ち N38＠150,鉄丸くぎ平打ち N50＠150"</formula1>
    </dataValidation>
    <dataValidation type="list" allowBlank="1" showInputMessage="1" sqref="BJ7" xr:uid="{26528122-3BDB-47CC-9C1D-9A1D1BE6BE6B}">
      <formula1>"アンカーボルト M12,アンカーボルト M16"</formula1>
    </dataValidation>
    <dataValidation type="list" allowBlank="1" showInputMessage="1" sqref="BV7" xr:uid="{A0490E81-A644-471A-96F1-EF70DA55400A}">
      <formula1>"角座金W4.5×40×φ14,角座金W6.0×60×φ14,角座金W9.0×80×φ18,丸座金RW6.0×68×φ14,丸座金RW9.0×90×φ18,座掘り機能付き座金M12用φ45"</formula1>
    </dataValidation>
    <dataValidation type="list" allowBlank="1" showInputMessage="1" sqref="BJ9:CK9" xr:uid="{3F9D889F-D4A4-43D8-907B-0BA3AEBD1B9B}">
      <formula1>"埋込み長さ250㎜以上,埋込み長さ360㎜以上"</formula1>
    </dataValidation>
    <dataValidation type="list" allowBlank="1" showInputMessage="1" sqref="BJ10:CK10" xr:uid="{444D9AC4-794F-445B-A489-C7183F725AF5}">
      <formula1>"柱芯より200㎜以内、土台継手部分(上木側)、間隔2.700m以内に設置"</formula1>
    </dataValidation>
    <dataValidation type="list" allowBlank="1" showInputMessage="1" sqref="BF28:CK28" xr:uid="{F0E05060-BD65-436D-8438-8BCE0D76C18E}">
      <formula1>"原則欠込みなし、たすき掛け等によりやむを得ない場合は必要な補強を行う。"</formula1>
    </dataValidation>
    <dataValidation type="list" allowBlank="1" showInputMessage="1" sqref="BF39:CK39" xr:uid="{CC52DE65-B204-41D7-8BD1-8D9C9BCFAB06}">
      <formula1>"筋交いプレート 　＊Ｚマーク表示金物又は同等認定金物(Ｄマーク.ＨＷマーク),筋交いプレート 　＊指定性能評価機関による性能評価を受けた金物(「H12告示1460号に該当する」旨の記載がある性能証明書の写しを添付)"</formula1>
    </dataValidation>
    <dataValidation type="list" allowBlank="1" showInputMessage="1" sqref="BI40" xr:uid="{2AEB78E9-D8AA-4586-8D7F-9174133948B0}">
      <formula1>"N値計算による,昭12建告第1460号第二号による,構造計算による"</formula1>
    </dataValidation>
    <dataValidation type="list" allowBlank="1" showInputMessage="1" sqref="BI41" xr:uid="{733E38BE-E941-49F5-856C-B11DD7E18ECE}">
      <formula1>"かすがい、かど金物CP-L等,N値計算による,昭12建告第1460号第二号による,構造計算による"</formula1>
    </dataValidation>
    <dataValidation type="list" allowBlank="1" showInputMessage="1" sqref="S45:W45" xr:uid="{5EA71143-D4D2-4F97-AF21-7F3C67A058E6}">
      <formula1>"Ｄ10 斜め筋"</formula1>
    </dataValidation>
    <dataValidation type="list" allowBlank="1" showInputMessage="1" showErrorMessage="1" sqref="AU23 AU37" xr:uid="{66178BE1-5FA1-48F9-9BC3-F0CDB9BE2E9A}">
      <formula1>"□,☑"</formula1>
    </dataValidation>
  </dataValidations>
  <printOptions horizontalCentered="1" verticalCentered="1"/>
  <pageMargins left="0.23622047244094491" right="0.23622047244094491" top="0.35433070866141736" bottom="0.35433070866141736" header="0.31496062992125984" footer="0.31496062992125984"/>
  <pageSetup paperSize="8" orientation="landscape" blackAndWhite="1" r:id="rId1"/>
  <colBreaks count="1" manualBreakCount="1">
    <brk id="90" max="6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仕＜意＞＜設＞</vt:lpstr>
      <vt:lpstr>仕＜構＞ </vt:lpstr>
      <vt:lpstr>'仕＜意＞＜設＞'!Print_Area</vt:lpstr>
      <vt:lpstr>'仕＜構＞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naokazu iwasa</dc:creator>
  <cp:lastModifiedBy>PC-33</cp:lastModifiedBy>
  <cp:lastPrinted>2025-08-26T00:58:12Z</cp:lastPrinted>
  <dcterms:created xsi:type="dcterms:W3CDTF">2024-05-26T04:25:22Z</dcterms:created>
  <dcterms:modified xsi:type="dcterms:W3CDTF">2025-08-26T00:59:24Z</dcterms:modified>
</cp:coreProperties>
</file>