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33\Desktop\+++++++++\"/>
    </mc:Choice>
  </mc:AlternateContent>
  <xr:revisionPtr revIDLastSave="0" documentId="13_ncr:1_{FE27B193-293C-49AA-9B61-6C13B4CF7F9D}" xr6:coauthVersionLast="47" xr6:coauthVersionMax="47" xr10:uidLastSave="{00000000-0000-0000-0000-000000000000}"/>
  <bookViews>
    <workbookView xWindow="-120" yWindow="-120" windowWidth="29040" windowHeight="15840" xr2:uid="{B7634D09-9EC0-45D2-95A1-10E688CA4320}"/>
  </bookViews>
  <sheets>
    <sheet name="壁量.四分割" sheetId="6" r:id="rId1"/>
  </sheets>
  <definedNames>
    <definedName name="_xlnm.Print_Area" localSheetId="0">壁量.四分割!$A$1:$BS$63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4" i="6" l="1"/>
  <c r="AA46" i="6"/>
  <c r="AA48" i="6"/>
  <c r="AA50" i="6"/>
  <c r="AA42" i="6"/>
  <c r="J3" i="6" l="1"/>
  <c r="X3" i="6"/>
  <c r="J4" i="6"/>
  <c r="X4" i="6"/>
  <c r="J5" i="6"/>
  <c r="X5" i="6"/>
  <c r="AV5" i="6"/>
  <c r="AZ5" i="6"/>
  <c r="J6" i="6"/>
  <c r="X6" i="6"/>
  <c r="J7" i="6"/>
  <c r="X7" i="6"/>
  <c r="AV7" i="6"/>
  <c r="J8" i="6"/>
  <c r="X8" i="6"/>
  <c r="J9" i="6"/>
  <c r="X9" i="6"/>
  <c r="J10" i="6"/>
  <c r="X10" i="6"/>
  <c r="J11" i="6"/>
  <c r="X11" i="6"/>
  <c r="J12" i="6"/>
  <c r="X12" i="6"/>
  <c r="X13" i="6"/>
  <c r="J14" i="6"/>
  <c r="X14" i="6"/>
  <c r="J15" i="6"/>
  <c r="X15" i="6"/>
  <c r="J16" i="6"/>
  <c r="X16" i="6"/>
  <c r="X17" i="6"/>
  <c r="X18" i="6"/>
  <c r="J19" i="6"/>
  <c r="X19" i="6"/>
  <c r="AX19" i="6"/>
  <c r="BC19" i="6"/>
  <c r="J20" i="6"/>
  <c r="X20" i="6"/>
  <c r="AX20" i="6"/>
  <c r="J21" i="6"/>
  <c r="X21" i="6"/>
  <c r="AX21" i="6"/>
  <c r="J22" i="6"/>
  <c r="X22" i="6"/>
  <c r="AX22" i="6"/>
  <c r="J23" i="6"/>
  <c r="X23" i="6"/>
  <c r="AX23" i="6"/>
  <c r="J24" i="6"/>
  <c r="X24" i="6"/>
  <c r="AX24" i="6"/>
  <c r="BC24" i="6"/>
  <c r="J25" i="6"/>
  <c r="X25" i="6"/>
  <c r="AX25" i="6"/>
  <c r="J26" i="6"/>
  <c r="X26" i="6"/>
  <c r="AX26" i="6"/>
  <c r="J27" i="6"/>
  <c r="X27" i="6"/>
  <c r="AX27" i="6"/>
  <c r="J28" i="6"/>
  <c r="X28" i="6"/>
  <c r="AX28" i="6"/>
  <c r="X29" i="6"/>
  <c r="AX29" i="6"/>
  <c r="BC29" i="6"/>
  <c r="J30" i="6"/>
  <c r="X30" i="6"/>
  <c r="AX30" i="6"/>
  <c r="J31" i="6"/>
  <c r="AX31" i="6"/>
  <c r="J32" i="6"/>
  <c r="AX32" i="6"/>
  <c r="AX33" i="6"/>
  <c r="AX34" i="6"/>
  <c r="BC34" i="6"/>
  <c r="AX35" i="6"/>
  <c r="AX36" i="6"/>
  <c r="AX37" i="6"/>
  <c r="AX38" i="6"/>
  <c r="AF42" i="6"/>
  <c r="AI42" i="6"/>
  <c r="AX42" i="6"/>
  <c r="BC42" i="6"/>
  <c r="BF42" i="6"/>
  <c r="BI42" i="6"/>
  <c r="AF43" i="6"/>
  <c r="AI43" i="6"/>
  <c r="AX43" i="6"/>
  <c r="BF43" i="6"/>
  <c r="BI43" i="6"/>
  <c r="AF44" i="6"/>
  <c r="AI44" i="6"/>
  <c r="AX44" i="6"/>
  <c r="BF44" i="6"/>
  <c r="BI44" i="6"/>
  <c r="AF45" i="6"/>
  <c r="AI45" i="6"/>
  <c r="AX45" i="6"/>
  <c r="BF45" i="6"/>
  <c r="BI45" i="6"/>
  <c r="AF46" i="6"/>
  <c r="AI46" i="6"/>
  <c r="AX46" i="6"/>
  <c r="BF46" i="6"/>
  <c r="BI46" i="6"/>
  <c r="AF47" i="6"/>
  <c r="AI47" i="6"/>
  <c r="AX47" i="6"/>
  <c r="BC47" i="6"/>
  <c r="BF47" i="6"/>
  <c r="BI47" i="6"/>
  <c r="AF48" i="6"/>
  <c r="AI48" i="6"/>
  <c r="AX48" i="6"/>
  <c r="BF48" i="6"/>
  <c r="BI48" i="6"/>
  <c r="AX49" i="6"/>
  <c r="BF49" i="6"/>
  <c r="BI49" i="6"/>
  <c r="AX50" i="6"/>
  <c r="BF50" i="6"/>
  <c r="BI50" i="6"/>
  <c r="AX51" i="6"/>
  <c r="BF51" i="6"/>
  <c r="BI51" i="6"/>
  <c r="AX52" i="6"/>
  <c r="BC52" i="6"/>
  <c r="BF52" i="6"/>
  <c r="BI52" i="6"/>
  <c r="AX53" i="6"/>
  <c r="BF53" i="6"/>
  <c r="BI53" i="6"/>
  <c r="AX54" i="6"/>
  <c r="BF54" i="6"/>
  <c r="BI54" i="6"/>
  <c r="AX55" i="6"/>
  <c r="BF55" i="6"/>
  <c r="BI55" i="6"/>
  <c r="AJ56" i="6"/>
  <c r="AL56" i="6"/>
  <c r="AX56" i="6"/>
  <c r="BF56" i="6"/>
  <c r="BI56" i="6"/>
  <c r="AJ57" i="6"/>
  <c r="AL57" i="6"/>
  <c r="AX57" i="6"/>
  <c r="BC57" i="6"/>
  <c r="BF57" i="6"/>
  <c r="BI57" i="6"/>
  <c r="AJ58" i="6"/>
  <c r="AL58" i="6"/>
  <c r="AX58" i="6"/>
  <c r="BF58" i="6"/>
  <c r="BI58" i="6"/>
  <c r="AJ59" i="6"/>
  <c r="AL59" i="6"/>
  <c r="AX59" i="6"/>
  <c r="BF59" i="6"/>
  <c r="BI59" i="6"/>
  <c r="AJ60" i="6"/>
  <c r="AL60" i="6"/>
  <c r="AX60" i="6"/>
  <c r="BF60" i="6"/>
  <c r="BI60" i="6"/>
  <c r="AX61" i="6"/>
  <c r="BF61" i="6"/>
  <c r="BI61" i="6"/>
  <c r="BK57" i="6" l="1"/>
  <c r="BM57" i="6" s="1"/>
  <c r="AZ57" i="6"/>
  <c r="BB57" i="6" s="1"/>
  <c r="BD57" i="6" s="1"/>
  <c r="BL57" i="6" s="1"/>
  <c r="AF13" i="6"/>
  <c r="AK13" i="6" s="1"/>
  <c r="AF14" i="6"/>
  <c r="AK14" i="6" s="1"/>
  <c r="AF15" i="6"/>
  <c r="AK15" i="6" s="1"/>
  <c r="AF25" i="6"/>
  <c r="AK25" i="6" s="1"/>
  <c r="AF26" i="6"/>
  <c r="AK26" i="6" s="1"/>
  <c r="AF27" i="6"/>
  <c r="AK27" i="6" s="1"/>
  <c r="AF37" i="6"/>
  <c r="AK37" i="6" s="1"/>
  <c r="AF38" i="6"/>
  <c r="AK38" i="6" s="1"/>
  <c r="AF39" i="6"/>
  <c r="AK39" i="6" s="1"/>
  <c r="AF49" i="6"/>
  <c r="AK49" i="6" s="1"/>
  <c r="AF50" i="6"/>
  <c r="AK50" i="6" s="1"/>
  <c r="AF51" i="6"/>
  <c r="AK51" i="6" s="1"/>
  <c r="BK52" i="6"/>
  <c r="BM52" i="6" s="1"/>
  <c r="AZ52" i="6"/>
  <c r="BB52" i="6" s="1"/>
  <c r="BD52" i="6" s="1"/>
  <c r="BL52" i="6" s="1"/>
  <c r="BK47" i="6"/>
  <c r="BM47" i="6" s="1"/>
  <c r="AZ47" i="6"/>
  <c r="BB47" i="6" s="1"/>
  <c r="BD47" i="6" s="1"/>
  <c r="BL47" i="6" s="1"/>
  <c r="BK42" i="6"/>
  <c r="BM42" i="6" s="1"/>
  <c r="AZ42" i="6"/>
  <c r="BB42" i="6" s="1"/>
  <c r="BD42" i="6" s="1"/>
  <c r="BL42" i="6" s="1"/>
  <c r="AF4" i="6"/>
  <c r="AI4" i="6" s="1"/>
  <c r="AF5" i="6"/>
  <c r="AI5" i="6" s="1"/>
  <c r="AF6" i="6"/>
  <c r="AI6" i="6" s="1"/>
  <c r="AF7" i="6"/>
  <c r="AI7" i="6" s="1"/>
  <c r="AF8" i="6"/>
  <c r="AI8" i="6" s="1"/>
  <c r="AF9" i="6"/>
  <c r="AI9" i="6" s="1"/>
  <c r="AF10" i="6"/>
  <c r="AI10" i="6" s="1"/>
  <c r="AF11" i="6"/>
  <c r="AI11" i="6" s="1"/>
  <c r="AF12" i="6"/>
  <c r="AI12" i="6" s="1"/>
  <c r="AF16" i="6"/>
  <c r="AI16" i="6" s="1"/>
  <c r="AF17" i="6"/>
  <c r="AI17" i="6" s="1"/>
  <c r="AF18" i="6"/>
  <c r="AI18" i="6" s="1"/>
  <c r="AF19" i="6"/>
  <c r="AI19" i="6" s="1"/>
  <c r="BF19" i="6"/>
  <c r="BI19" i="6" s="1"/>
  <c r="AF20" i="6"/>
  <c r="AI20" i="6" s="1"/>
  <c r="BF20" i="6"/>
  <c r="BI20" i="6" s="1"/>
  <c r="AF21" i="6"/>
  <c r="AI21" i="6" s="1"/>
  <c r="BF21" i="6"/>
  <c r="BI21" i="6" s="1"/>
  <c r="AF22" i="6"/>
  <c r="AI22" i="6" s="1"/>
  <c r="BF22" i="6"/>
  <c r="BI22" i="6" s="1"/>
  <c r="AF23" i="6"/>
  <c r="AI23" i="6" s="1"/>
  <c r="BF23" i="6"/>
  <c r="BI23" i="6" s="1"/>
  <c r="AF24" i="6"/>
  <c r="AI24" i="6" s="1"/>
  <c r="BF24" i="6"/>
  <c r="BI24" i="6" s="1"/>
  <c r="BF25" i="6"/>
  <c r="BI25" i="6" s="1"/>
  <c r="BF26" i="6"/>
  <c r="BI26" i="6" s="1"/>
  <c r="BF27" i="6"/>
  <c r="BI27" i="6" s="1"/>
  <c r="AF28" i="6"/>
  <c r="AI28" i="6" s="1"/>
  <c r="BF28" i="6"/>
  <c r="BI28" i="6" s="1"/>
  <c r="AF29" i="6"/>
  <c r="AI29" i="6" s="1"/>
  <c r="BF29" i="6"/>
  <c r="BI29" i="6" s="1"/>
  <c r="AF30" i="6"/>
  <c r="AI30" i="6" s="1"/>
  <c r="BF30" i="6"/>
  <c r="BI30" i="6" s="1"/>
  <c r="AF31" i="6"/>
  <c r="AI31" i="6" s="1"/>
  <c r="BF31" i="6"/>
  <c r="BI31" i="6" s="1"/>
  <c r="AF32" i="6"/>
  <c r="AI32" i="6" s="1"/>
  <c r="BF32" i="6"/>
  <c r="BI32" i="6" s="1"/>
  <c r="AF33" i="6"/>
  <c r="AI33" i="6" s="1"/>
  <c r="BF33" i="6"/>
  <c r="BI33" i="6" s="1"/>
  <c r="AF34" i="6"/>
  <c r="AI34" i="6" s="1"/>
  <c r="BF34" i="6"/>
  <c r="BI34" i="6" s="1"/>
  <c r="AF35" i="6"/>
  <c r="AI35" i="6" s="1"/>
  <c r="BF35" i="6"/>
  <c r="BI35" i="6" s="1"/>
  <c r="AF36" i="6"/>
  <c r="AI36" i="6" s="1"/>
  <c r="BF36" i="6"/>
  <c r="BI36" i="6" s="1"/>
  <c r="BF37" i="6"/>
  <c r="BI37" i="6" s="1"/>
  <c r="BF38" i="6"/>
  <c r="BI38" i="6" s="1"/>
  <c r="AF40" i="6"/>
  <c r="AI40" i="6" s="1"/>
  <c r="AF41" i="6"/>
  <c r="AI41" i="6" s="1"/>
  <c r="AZ34" i="6"/>
  <c r="BB34" i="6" s="1"/>
  <c r="BD34" i="6" s="1"/>
  <c r="BL34" i="6" s="1"/>
  <c r="L30" i="6"/>
  <c r="D33" i="6" s="1"/>
  <c r="AZ29" i="6"/>
  <c r="BB29" i="6" s="1"/>
  <c r="BD29" i="6" s="1"/>
  <c r="BL29" i="6" s="1"/>
  <c r="AZ24" i="6"/>
  <c r="BB24" i="6" s="1"/>
  <c r="BD24" i="6" s="1"/>
  <c r="BL24" i="6" s="1"/>
  <c r="Z24" i="6"/>
  <c r="AZ19" i="6"/>
  <c r="BB19" i="6" s="1"/>
  <c r="BD19" i="6" s="1"/>
  <c r="BL19" i="6" s="1"/>
  <c r="L19" i="6"/>
  <c r="Z17" i="6"/>
  <c r="L14" i="6"/>
  <c r="D17" i="6" s="1"/>
  <c r="Z10" i="6"/>
  <c r="Z3" i="6"/>
  <c r="L3" i="6"/>
  <c r="L13" i="6" l="1"/>
  <c r="J17" i="6" s="1"/>
  <c r="L17" i="6" s="1"/>
  <c r="L18" i="6"/>
  <c r="AT5" i="6" s="1"/>
  <c r="AX5" i="6" s="1"/>
  <c r="AA3" i="6"/>
  <c r="AY5" i="6" s="1"/>
  <c r="BA5" i="6" s="1"/>
  <c r="AA10" i="6"/>
  <c r="AY7" i="6" s="1"/>
  <c r="BA7" i="6" s="1"/>
  <c r="AA17" i="6"/>
  <c r="AY6" i="6" s="1"/>
  <c r="BA6" i="6" s="1"/>
  <c r="AA24" i="6"/>
  <c r="AY8" i="6" s="1"/>
  <c r="BA8" i="6" s="1"/>
  <c r="L29" i="6"/>
  <c r="J33" i="6" s="1"/>
  <c r="L33" i="6" s="1"/>
  <c r="L34" i="6"/>
  <c r="AT7" i="6" s="1"/>
  <c r="AX7" i="6" s="1"/>
  <c r="AL40" i="6"/>
  <c r="BD8" i="6" s="1"/>
  <c r="BK34" i="6"/>
  <c r="BM34" i="6" s="1"/>
  <c r="BN34" i="6" s="1"/>
  <c r="BO34" i="6" s="1"/>
  <c r="BK29" i="6"/>
  <c r="BM29" i="6" s="1"/>
  <c r="BN29" i="6" s="1"/>
  <c r="AL28" i="6"/>
  <c r="BD7" i="6" s="1"/>
  <c r="BK24" i="6"/>
  <c r="BM24" i="6" s="1"/>
  <c r="BN24" i="6" s="1"/>
  <c r="BO24" i="6" s="1"/>
  <c r="BK19" i="6"/>
  <c r="BM19" i="6" s="1"/>
  <c r="BN19" i="6" s="1"/>
  <c r="AL16" i="6"/>
  <c r="BD6" i="6" s="1"/>
  <c r="AL4" i="6"/>
  <c r="BD5" i="6" s="1"/>
  <c r="BN42" i="6"/>
  <c r="BN47" i="6"/>
  <c r="BO47" i="6" s="1"/>
  <c r="BN52" i="6"/>
  <c r="BM8" i="6"/>
  <c r="BM7" i="6"/>
  <c r="BM6" i="6"/>
  <c r="BM5" i="6"/>
  <c r="BN57" i="6"/>
  <c r="BO57" i="6" s="1"/>
  <c r="BO52" i="6" l="1"/>
  <c r="BP52" i="6"/>
  <c r="BQ52" i="6" s="1"/>
  <c r="BO42" i="6"/>
  <c r="BP42" i="6"/>
  <c r="BQ42" i="6" s="1"/>
  <c r="BO19" i="6"/>
  <c r="BP19" i="6"/>
  <c r="BQ19" i="6" s="1"/>
  <c r="BO29" i="6"/>
  <c r="BP29" i="6"/>
  <c r="BQ29" i="6" s="1"/>
  <c r="BB7" i="6"/>
  <c r="BC7" i="6"/>
  <c r="BF7" i="6" s="1"/>
  <c r="BB8" i="6"/>
  <c r="BC8" i="6"/>
  <c r="BF8" i="6" s="1"/>
  <c r="BB5" i="6"/>
  <c r="BC5" i="6"/>
  <c r="BF5" i="6" s="1"/>
  <c r="BB6" i="6"/>
  <c r="BC6" i="6"/>
  <c r="BF6" i="6" s="1"/>
  <c r="BL6" i="6" l="1"/>
  <c r="BN6" i="6" s="1"/>
  <c r="BO6" i="6" s="1"/>
  <c r="BE6" i="6"/>
  <c r="BL5" i="6"/>
  <c r="BN5" i="6" s="1"/>
  <c r="BO5" i="6" s="1"/>
  <c r="BE5" i="6"/>
  <c r="BL8" i="6"/>
  <c r="BN8" i="6" s="1"/>
  <c r="BO8" i="6" s="1"/>
  <c r="BE8" i="6"/>
  <c r="BL7" i="6"/>
  <c r="BN7" i="6" s="1"/>
  <c r="BO7" i="6" s="1"/>
  <c r="BE7" i="6"/>
</calcChain>
</file>

<file path=xl/sharedStrings.xml><?xml version="1.0" encoding="utf-8"?>
<sst xmlns="http://schemas.openxmlformats.org/spreadsheetml/2006/main" count="499" uniqueCount="169">
  <si>
    <t>×</t>
    <phoneticPr fontId="1"/>
  </si>
  <si>
    <t>【１階利用小屋裏収納等】</t>
    <rPh sb="2" eb="3">
      <t>カイ</t>
    </rPh>
    <rPh sb="3" eb="5">
      <t>リヨウ</t>
    </rPh>
    <rPh sb="5" eb="8">
      <t>コヤウラ</t>
    </rPh>
    <rPh sb="8" eb="10">
      <t>シュウノウ</t>
    </rPh>
    <rPh sb="10" eb="11">
      <t>トウ</t>
    </rPh>
    <phoneticPr fontId="1"/>
  </si>
  <si>
    <t>【２階利用小屋裏収納等】</t>
    <rPh sb="2" eb="3">
      <t>カイ</t>
    </rPh>
    <rPh sb="3" eb="5">
      <t>リヨウ</t>
    </rPh>
    <rPh sb="5" eb="8">
      <t>コヤウラ</t>
    </rPh>
    <rPh sb="8" eb="10">
      <t>シュウノウ</t>
    </rPh>
    <rPh sb="10" eb="11">
      <t>トウ</t>
    </rPh>
    <phoneticPr fontId="1"/>
  </si>
  <si>
    <t>①</t>
    <phoneticPr fontId="1"/>
  </si>
  <si>
    <t>➁</t>
    <phoneticPr fontId="1"/>
  </si>
  <si>
    <t>③</t>
    <phoneticPr fontId="1"/>
  </si>
  <si>
    <t>⑥</t>
    <phoneticPr fontId="1"/>
  </si>
  <si>
    <t>⑦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</si>
  <si>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</si>
  <si>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</si>
  <si>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</si>
  <si>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</si>
  <si>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</si>
  <si>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➃</t>
    <phoneticPr fontId="1"/>
  </si>
  <si>
    <t>⑤</t>
    <phoneticPr fontId="1"/>
  </si>
  <si>
    <t>⑧</t>
    <phoneticPr fontId="1"/>
  </si>
  <si>
    <t>合　計</t>
    <rPh sb="0" eb="1">
      <t>ゴウ</t>
    </rPh>
    <rPh sb="2" eb="3">
      <t>ケイ</t>
    </rPh>
    <phoneticPr fontId="1"/>
  </si>
  <si>
    <t>／</t>
    <phoneticPr fontId="1"/>
  </si>
  <si>
    <t>加算面積</t>
    <rPh sb="0" eb="2">
      <t>カサン</t>
    </rPh>
    <rPh sb="2" eb="4">
      <t>メンセキ</t>
    </rPh>
    <phoneticPr fontId="1"/>
  </si>
  <si>
    <t>１階</t>
    <rPh sb="1" eb="2">
      <t>カイ</t>
    </rPh>
    <phoneticPr fontId="1"/>
  </si>
  <si>
    <t>２階</t>
    <rPh sb="1" eb="2">
      <t>カイ</t>
    </rPh>
    <phoneticPr fontId="1"/>
  </si>
  <si>
    <t>床面積表（㎡）</t>
    <rPh sb="0" eb="3">
      <t>ユカメンセキ</t>
    </rPh>
    <rPh sb="3" eb="4">
      <t>ヒョウ</t>
    </rPh>
    <phoneticPr fontId="1"/>
  </si>
  <si>
    <t>B1</t>
    <phoneticPr fontId="1"/>
  </si>
  <si>
    <t>B2</t>
    <phoneticPr fontId="1"/>
  </si>
  <si>
    <t>B3</t>
  </si>
  <si>
    <t>B4</t>
  </si>
  <si>
    <t>B5</t>
  </si>
  <si>
    <t>B6</t>
  </si>
  <si>
    <t>B7</t>
  </si>
  <si>
    <t>A1</t>
    <phoneticPr fontId="1"/>
  </si>
  <si>
    <t>A2</t>
    <phoneticPr fontId="1"/>
  </si>
  <si>
    <t>A3</t>
  </si>
  <si>
    <t>A4</t>
  </si>
  <si>
    <t>A5</t>
  </si>
  <si>
    <t>A6</t>
  </si>
  <si>
    <t>A7</t>
  </si>
  <si>
    <t>見付面積表（㎡）</t>
    <rPh sb="0" eb="2">
      <t>ミツ</t>
    </rPh>
    <rPh sb="2" eb="4">
      <t>メンセキ</t>
    </rPh>
    <rPh sb="4" eb="5">
      <t>ヒョウ</t>
    </rPh>
    <phoneticPr fontId="1"/>
  </si>
  <si>
    <t>X方向
(Y面)</t>
    <rPh sb="1" eb="3">
      <t>ホウコウ</t>
    </rPh>
    <rPh sb="6" eb="7">
      <t>メン</t>
    </rPh>
    <phoneticPr fontId="1"/>
  </si>
  <si>
    <t>Y方向
(X面)</t>
    <rPh sb="1" eb="3">
      <t>ホウコウ</t>
    </rPh>
    <rPh sb="6" eb="7">
      <t>メン</t>
    </rPh>
    <phoneticPr fontId="1"/>
  </si>
  <si>
    <t>合計</t>
    <rPh sb="0" eb="2">
      <t>ゴウケイ</t>
    </rPh>
    <phoneticPr fontId="1"/>
  </si>
  <si>
    <t>一般区域</t>
    <rPh sb="0" eb="2">
      <t>イッパン</t>
    </rPh>
    <rPh sb="2" eb="4">
      <t>クイキ</t>
    </rPh>
    <phoneticPr fontId="1"/>
  </si>
  <si>
    <t>特定行政庁が指定するその他の区域</t>
    <rPh sb="12" eb="13">
      <t>タ</t>
    </rPh>
    <rPh sb="14" eb="16">
      <t>クイキ</t>
    </rPh>
    <phoneticPr fontId="1"/>
  </si>
  <si>
    <t>□</t>
  </si>
  <si>
    <t>■</t>
  </si>
  <si>
    <t>特定行政庁が指定する強風区域（50～75cm/㎡）</t>
    <rPh sb="10" eb="12">
      <t>キョウフウ</t>
    </rPh>
    <phoneticPr fontId="1"/>
  </si>
  <si>
    <t>その他の区域（50cm/㎡）</t>
    <phoneticPr fontId="1"/>
  </si>
  <si>
    <t>必要壁量</t>
    <rPh sb="0" eb="2">
      <t>ヒツヨウ</t>
    </rPh>
    <rPh sb="2" eb="4">
      <t>カベリョウ</t>
    </rPh>
    <phoneticPr fontId="1"/>
  </si>
  <si>
    <t>地震力(床面積)に対する条件</t>
    <rPh sb="9" eb="10">
      <t>タイ</t>
    </rPh>
    <rPh sb="12" eb="14">
      <t>ジョウケン</t>
    </rPh>
    <phoneticPr fontId="1"/>
  </si>
  <si>
    <t>風圧力(見付面積)に対する条件</t>
    <phoneticPr fontId="1"/>
  </si>
  <si>
    <t>X方向
(Y面)</t>
    <phoneticPr fontId="1"/>
  </si>
  <si>
    <t>Y方向
(X面)</t>
    <phoneticPr fontId="1"/>
  </si>
  <si>
    <t>階</t>
    <rPh sb="0" eb="1">
      <t>カイ</t>
    </rPh>
    <phoneticPr fontId="1"/>
  </si>
  <si>
    <t>方向</t>
    <rPh sb="0" eb="2">
      <t>ホウコウ</t>
    </rPh>
    <phoneticPr fontId="1"/>
  </si>
  <si>
    <t>壁記号</t>
    <rPh sb="0" eb="1">
      <t>カベ</t>
    </rPh>
    <rPh sb="1" eb="3">
      <t>キゴウ</t>
    </rPh>
    <phoneticPr fontId="1"/>
  </si>
  <si>
    <t>壁倍率×  長さ × 箇所＝</t>
    <rPh sb="0" eb="1">
      <t>カベ</t>
    </rPh>
    <rPh sb="1" eb="3">
      <t>バイリツ</t>
    </rPh>
    <rPh sb="6" eb="7">
      <t>ナガ</t>
    </rPh>
    <rPh sb="11" eb="13">
      <t>カショ</t>
    </rPh>
    <phoneticPr fontId="1"/>
  </si>
  <si>
    <t>X方向</t>
    <phoneticPr fontId="1"/>
  </si>
  <si>
    <t>Y方向</t>
    <phoneticPr fontId="1"/>
  </si>
  <si>
    <t>係数</t>
    <rPh sb="0" eb="2">
      <t>ケイスウ</t>
    </rPh>
    <phoneticPr fontId="1"/>
  </si>
  <si>
    <t>(C)＜1/2</t>
    <phoneticPr fontId="1"/>
  </si>
  <si>
    <t>(C)</t>
    <phoneticPr fontId="1"/>
  </si>
  <si>
    <t>(B)</t>
    <phoneticPr fontId="1"/>
  </si>
  <si>
    <t>準耐力壁等</t>
    <rPh sb="0" eb="1">
      <t>ジュン</t>
    </rPh>
    <rPh sb="1" eb="3">
      <t>タイリョク</t>
    </rPh>
    <rPh sb="3" eb="4">
      <t>カベ</t>
    </rPh>
    <rPh sb="4" eb="5">
      <t>トウ</t>
    </rPh>
    <phoneticPr fontId="1"/>
  </si>
  <si>
    <t>B/A</t>
    <phoneticPr fontId="1"/>
  </si>
  <si>
    <t>判定</t>
    <rPh sb="0" eb="2">
      <t>ハンテイ</t>
    </rPh>
    <phoneticPr fontId="1"/>
  </si>
  <si>
    <t>上
(△)</t>
    <rPh sb="0" eb="1">
      <t>ウエ</t>
    </rPh>
    <phoneticPr fontId="1"/>
  </si>
  <si>
    <t>下
(▽)</t>
    <rPh sb="0" eb="1">
      <t>シタ</t>
    </rPh>
    <phoneticPr fontId="1"/>
  </si>
  <si>
    <t>左
(◁)</t>
    <rPh sb="0" eb="1">
      <t>ヒダリ</t>
    </rPh>
    <phoneticPr fontId="1"/>
  </si>
  <si>
    <t>右
(▷)</t>
    <rPh sb="0" eb="1">
      <t>ミギ</t>
    </rPh>
    <phoneticPr fontId="1"/>
  </si>
  <si>
    <t>+</t>
    <phoneticPr fontId="1"/>
  </si>
  <si>
    <t>小屋裏収納等</t>
    <rPh sb="0" eb="3">
      <t>コヤウラ</t>
    </rPh>
    <rPh sb="3" eb="5">
      <t>シュウノウ</t>
    </rPh>
    <rPh sb="5" eb="6">
      <t>トウ</t>
    </rPh>
    <phoneticPr fontId="1"/>
  </si>
  <si>
    <t>存在壁量</t>
    <rPh sb="0" eb="2">
      <t>ソンザイ</t>
    </rPh>
    <rPh sb="2" eb="4">
      <t>カベリョウ</t>
    </rPh>
    <phoneticPr fontId="1"/>
  </si>
  <si>
    <t>２階床面積×1/8=</t>
    <phoneticPr fontId="1"/>
  </si>
  <si>
    <t>１階床面積×1/8=</t>
    <phoneticPr fontId="1"/>
  </si>
  <si>
    <t>倍率</t>
    <rPh sb="0" eb="2">
      <t>バイリツ</t>
    </rPh>
    <phoneticPr fontId="1"/>
  </si>
  <si>
    <t>仕様</t>
    <rPh sb="0" eb="2">
      <t>シヨウ</t>
    </rPh>
    <phoneticPr fontId="1"/>
  </si>
  <si>
    <t>耐力壁の種類</t>
    <rPh sb="0" eb="3">
      <t>タイリョクカベ</t>
    </rPh>
    <rPh sb="4" eb="6">
      <t>シュルイ</t>
    </rPh>
    <phoneticPr fontId="1"/>
  </si>
  <si>
    <t>壁記号</t>
    <phoneticPr fontId="1"/>
  </si>
  <si>
    <t>基準倍率</t>
    <rPh sb="0" eb="2">
      <t>キジュン</t>
    </rPh>
    <rPh sb="2" eb="4">
      <t>バイリツ</t>
    </rPh>
    <phoneticPr fontId="1"/>
  </si>
  <si>
    <t>開口有無</t>
    <rPh sb="0" eb="2">
      <t>カイコウ</t>
    </rPh>
    <rPh sb="2" eb="4">
      <t>ウム</t>
    </rPh>
    <phoneticPr fontId="1"/>
  </si>
  <si>
    <t>有効壁倍率</t>
    <rPh sb="0" eb="2">
      <t>ユウコウ</t>
    </rPh>
    <rPh sb="2" eb="3">
      <t>カベ</t>
    </rPh>
    <rPh sb="3" eb="5">
      <t>バイリツ</t>
    </rPh>
    <phoneticPr fontId="1"/>
  </si>
  <si>
    <t>取付高さ</t>
    <phoneticPr fontId="1"/>
  </si>
  <si>
    <t>開口高さ</t>
    <phoneticPr fontId="1"/>
  </si>
  <si>
    <t>無</t>
    <rPh sb="0" eb="1">
      <t>ナ</t>
    </rPh>
    <phoneticPr fontId="1"/>
  </si>
  <si>
    <t>早見表利用注意事項</t>
    <phoneticPr fontId="1"/>
  </si>
  <si>
    <t>●階高3.2ｍ以下</t>
    <phoneticPr fontId="1"/>
  </si>
  <si>
    <t>●床面積比120/100以下</t>
    <phoneticPr fontId="1"/>
  </si>
  <si>
    <t>(2階床面積が1階床面積の1.2倍以下)</t>
    <phoneticPr fontId="1"/>
  </si>
  <si>
    <t>●柱の材種:スギの無等級材</t>
    <phoneticPr fontId="1"/>
  </si>
  <si>
    <t>仕様規定による木造軸組構法の構造確認</t>
    <phoneticPr fontId="1"/>
  </si>
  <si>
    <t>●階数２以下</t>
    <phoneticPr fontId="1"/>
  </si>
  <si>
    <t>●延べ面積300㎡以下</t>
    <phoneticPr fontId="1"/>
  </si>
  <si>
    <t>●高さ16ｍ以下</t>
    <phoneticPr fontId="1"/>
  </si>
  <si>
    <t>●階高3.5ｍ以下</t>
    <phoneticPr fontId="1"/>
  </si>
  <si>
    <t>●平面形状、断面形状が著しく特殊でないもの</t>
    <phoneticPr fontId="1"/>
  </si>
  <si>
    <t>見付面積に乗ずる値</t>
    <rPh sb="0" eb="2">
      <t>ミツケ</t>
    </rPh>
    <rPh sb="2" eb="4">
      <t>メンセキ</t>
    </rPh>
    <rPh sb="5" eb="6">
      <t>ジョウ</t>
    </rPh>
    <rPh sb="8" eb="9">
      <t>アタイ</t>
    </rPh>
    <phoneticPr fontId="1"/>
  </si>
  <si>
    <t>※階高3.2ｍを超える筋交い耐力壁は低減係数αh(αh=3.5×柱間隔/階高)で壁倍率の低減が必要です。</t>
    <phoneticPr fontId="1"/>
  </si>
  <si>
    <t>特定行政庁が指定する軟弱地盤区域（×1.5倍）</t>
    <rPh sb="0" eb="2">
      <t>トクテイ</t>
    </rPh>
    <rPh sb="2" eb="5">
      <t>ギョウセイチョウ</t>
    </rPh>
    <rPh sb="6" eb="8">
      <t>シテイ</t>
    </rPh>
    <rPh sb="10" eb="12">
      <t>ナンジャク</t>
    </rPh>
    <rPh sb="12" eb="14">
      <t>ジバン</t>
    </rPh>
    <rPh sb="14" eb="16">
      <t>クイキ</t>
    </rPh>
    <rPh sb="21" eb="22">
      <t>バイ</t>
    </rPh>
    <phoneticPr fontId="1"/>
  </si>
  <si>
    <t>釘打ちの方法</t>
    <rPh sb="1" eb="2">
      <t>ウ</t>
    </rPh>
    <rPh sb="4" eb="6">
      <t>ホウホウ</t>
    </rPh>
    <phoneticPr fontId="1"/>
  </si>
  <si>
    <t>床面積</t>
    <rPh sb="0" eb="3">
      <t>ユカメンセキ</t>
    </rPh>
    <phoneticPr fontId="1"/>
  </si>
  <si>
    <t>存在壁量算定表（m）</t>
    <rPh sb="0" eb="2">
      <t>ソンザイ</t>
    </rPh>
    <rPh sb="2" eb="4">
      <t>カベリョウ</t>
    </rPh>
    <rPh sb="4" eb="6">
      <t>サンテイ</t>
    </rPh>
    <rPh sb="6" eb="7">
      <t>ヒョウ</t>
    </rPh>
    <phoneticPr fontId="1"/>
  </si>
  <si>
    <t>存在壁量</t>
    <phoneticPr fontId="1"/>
  </si>
  <si>
    <t>方向</t>
    <phoneticPr fontId="1"/>
  </si>
  <si>
    <t>階</t>
    <phoneticPr fontId="1"/>
  </si>
  <si>
    <t>側端部分床面積表（㎡）</t>
    <rPh sb="0" eb="1">
      <t>ソク</t>
    </rPh>
    <rPh sb="1" eb="2">
      <t>タン</t>
    </rPh>
    <rPh sb="2" eb="4">
      <t>ブブン</t>
    </rPh>
    <phoneticPr fontId="1"/>
  </si>
  <si>
    <t>側端部分
必要壁量算定表(m)</t>
    <rPh sb="0" eb="1">
      <t>ソク</t>
    </rPh>
    <rPh sb="1" eb="2">
      <t>タン</t>
    </rPh>
    <rPh sb="2" eb="4">
      <t>ブブン</t>
    </rPh>
    <phoneticPr fontId="1"/>
  </si>
  <si>
    <t>壁倍率×  長さ × 箇所＝</t>
    <phoneticPr fontId="1"/>
  </si>
  <si>
    <t>側端部分存在壁量算定表（m）</t>
    <phoneticPr fontId="1"/>
  </si>
  <si>
    <t>判定（壁量充足率）</t>
    <rPh sb="0" eb="2">
      <t>ハンテイ</t>
    </rPh>
    <rPh sb="3" eb="5">
      <t>カベリョウ</t>
    </rPh>
    <rPh sb="5" eb="8">
      <t>ジュウソクリツ</t>
    </rPh>
    <phoneticPr fontId="1"/>
  </si>
  <si>
    <t>必要壁量算定表（m）</t>
    <rPh sb="0" eb="2">
      <t>ヒツヨウ</t>
    </rPh>
    <phoneticPr fontId="1"/>
  </si>
  <si>
    <t>判定(&gt;1)</t>
    <rPh sb="0" eb="2">
      <t>ハンテイ</t>
    </rPh>
    <phoneticPr fontId="1"/>
  </si>
  <si>
    <t>壁率比</t>
    <rPh sb="0" eb="1">
      <t>カベ</t>
    </rPh>
    <rPh sb="1" eb="2">
      <t>リツ</t>
    </rPh>
    <rPh sb="2" eb="3">
      <t>ヒ</t>
    </rPh>
    <phoneticPr fontId="1"/>
  </si>
  <si>
    <t>判定(≧0.5)</t>
    <rPh sb="0" eb="2">
      <t>ハンテイ</t>
    </rPh>
    <phoneticPr fontId="1"/>
  </si>
  <si>
    <t>壁量充足率</t>
    <rPh sb="0" eb="2">
      <t>カベリョウ</t>
    </rPh>
    <rPh sb="2" eb="5">
      <t>ジュウソクリツ</t>
    </rPh>
    <phoneticPr fontId="1"/>
  </si>
  <si>
    <t>係数の入力（m/㎡）</t>
    <rPh sb="0" eb="2">
      <t>ケイスウ</t>
    </rPh>
    <rPh sb="3" eb="5">
      <t>ニュウリョク</t>
    </rPh>
    <phoneticPr fontId="1"/>
  </si>
  <si>
    <t>無</t>
  </si>
  <si>
    <r>
      <rPr>
        <b/>
        <u/>
        <sz val="9"/>
        <color theme="1"/>
        <rFont val="游ゴシック"/>
        <family val="3"/>
        <charset val="128"/>
        <scheme val="minor"/>
      </rPr>
      <t>耐力壁の凡例</t>
    </r>
    <r>
      <rPr>
        <u/>
        <sz val="9"/>
        <color theme="1"/>
        <rFont val="游ゴシック"/>
        <family val="3"/>
        <charset val="128"/>
        <scheme val="minor"/>
      </rPr>
      <t>　【令第46条第4項・昭56建告第1100号】</t>
    </r>
    <phoneticPr fontId="1"/>
  </si>
  <si>
    <r>
      <t xml:space="preserve">床面積に乗ずる値
</t>
    </r>
    <r>
      <rPr>
        <b/>
        <sz val="8"/>
        <color theme="1"/>
        <rFont val="游ゴシック"/>
        <family val="3"/>
        <charset val="128"/>
        <scheme val="minor"/>
      </rPr>
      <t>※</t>
    </r>
    <r>
      <rPr>
        <sz val="7"/>
        <color theme="1"/>
        <rFont val="游ゴシック"/>
        <family val="3"/>
        <charset val="128"/>
        <scheme val="minor"/>
      </rPr>
      <t>早見表、表計算ツールより算定した係数</t>
    </r>
    <rPh sb="0" eb="3">
      <t>ユカメンセキ</t>
    </rPh>
    <rPh sb="4" eb="5">
      <t>ジョウ</t>
    </rPh>
    <rPh sb="7" eb="8">
      <t>アタイ</t>
    </rPh>
    <phoneticPr fontId="1"/>
  </si>
  <si>
    <t>２階</t>
    <phoneticPr fontId="1"/>
  </si>
  <si>
    <t>準耐力壁等の必要壁量に対する割合の確認（ｍ）</t>
    <rPh sb="0" eb="1">
      <t>ジュン</t>
    </rPh>
    <rPh sb="1" eb="3">
      <t>タイリョク</t>
    </rPh>
    <rPh sb="3" eb="4">
      <t>カベ</t>
    </rPh>
    <rPh sb="4" eb="5">
      <t>トウ</t>
    </rPh>
    <rPh sb="6" eb="8">
      <t>ヒツヨウ</t>
    </rPh>
    <rPh sb="8" eb="10">
      <t>カベリョウ</t>
    </rPh>
    <rPh sb="11" eb="12">
      <t>タイ</t>
    </rPh>
    <rPh sb="14" eb="16">
      <t>ワリアイ</t>
    </rPh>
    <rPh sb="17" eb="19">
      <t>カクニン</t>
    </rPh>
    <phoneticPr fontId="1"/>
  </si>
  <si>
    <t>(A)</t>
    <phoneticPr fontId="1"/>
  </si>
  <si>
    <t>風圧力に対する必要壁量</t>
    <phoneticPr fontId="1"/>
  </si>
  <si>
    <t>係数</t>
    <phoneticPr fontId="1"/>
  </si>
  <si>
    <t>2階</t>
    <phoneticPr fontId="1"/>
  </si>
  <si>
    <t>1階</t>
    <phoneticPr fontId="1"/>
  </si>
  <si>
    <t>床面積</t>
    <phoneticPr fontId="1"/>
  </si>
  <si>
    <t>地震力に対する必要壁量</t>
    <phoneticPr fontId="1"/>
  </si>
  <si>
    <t>見付面積</t>
    <rPh sb="0" eb="2">
      <t>ミツケ</t>
    </rPh>
    <phoneticPr fontId="1"/>
  </si>
  <si>
    <t>必要壁量</t>
    <phoneticPr fontId="1"/>
  </si>
  <si>
    <t>必要壁量</t>
    <rPh sb="0" eb="4">
      <t>ヒツヨウカベリョウ</t>
    </rPh>
    <phoneticPr fontId="1"/>
  </si>
  <si>
    <t>存在壁量</t>
    <rPh sb="0" eb="4">
      <t>ソンザイカベリョウ</t>
    </rPh>
    <phoneticPr fontId="1"/>
  </si>
  <si>
    <t>(A)≦(B)</t>
    <phoneticPr fontId="1"/>
  </si>
  <si>
    <t>壁量判定表（m）</t>
    <rPh sb="0" eb="2">
      <t>カベリョウ</t>
    </rPh>
    <rPh sb="2" eb="4">
      <t>ハンテイ</t>
    </rPh>
    <rPh sb="4" eb="5">
      <t>ヒョウ</t>
    </rPh>
    <phoneticPr fontId="1"/>
  </si>
  <si>
    <t>１階</t>
    <phoneticPr fontId="1"/>
  </si>
  <si>
    <t>側端部分必要壁量算定表(m)</t>
    <rPh sb="0" eb="1">
      <t>ソク</t>
    </rPh>
    <rPh sb="1" eb="2">
      <t>タン</t>
    </rPh>
    <rPh sb="2" eb="4">
      <t>ブブン</t>
    </rPh>
    <phoneticPr fontId="1"/>
  </si>
  <si>
    <t>耐力壁量</t>
    <rPh sb="0" eb="2">
      <t>タイリョク</t>
    </rPh>
    <rPh sb="2" eb="3">
      <t>カベ</t>
    </rPh>
    <rPh sb="3" eb="4">
      <t>リョウ</t>
    </rPh>
    <phoneticPr fontId="1"/>
  </si>
  <si>
    <t>準耐力壁量</t>
    <rPh sb="0" eb="1">
      <t>ジュン</t>
    </rPh>
    <rPh sb="4" eb="5">
      <t>リョウ</t>
    </rPh>
    <phoneticPr fontId="1"/>
  </si>
  <si>
    <t>下地貼材
  高さ</t>
    <rPh sb="0" eb="2">
      <t>シタジ</t>
    </rPh>
    <rPh sb="2" eb="3">
      <t>ハ</t>
    </rPh>
    <rPh sb="3" eb="4">
      <t>ザイ</t>
    </rPh>
    <rPh sb="7" eb="8">
      <t>タカ</t>
    </rPh>
    <phoneticPr fontId="1"/>
  </si>
  <si>
    <t>下地貼材
実高さ</t>
    <rPh sb="0" eb="2">
      <t>シタジ</t>
    </rPh>
    <rPh sb="3" eb="4">
      <t>ハ</t>
    </rPh>
    <rPh sb="5" eb="6">
      <t>ザイ</t>
    </rPh>
    <rPh sb="6" eb="7">
      <t>ミノル</t>
    </rPh>
    <rPh sb="7" eb="8">
      <t>タカハザイタカ</t>
    </rPh>
    <phoneticPr fontId="1"/>
  </si>
  <si>
    <t>横架材間
内法寸法</t>
    <rPh sb="0" eb="3">
      <t>オウカザイ</t>
    </rPh>
    <rPh sb="3" eb="4">
      <t>カン</t>
    </rPh>
    <rPh sb="5" eb="7">
      <t>ウチノリ</t>
    </rPh>
    <rPh sb="7" eb="9">
      <t>スンポウ</t>
    </rPh>
    <phoneticPr fontId="1"/>
  </si>
  <si>
    <t>non-scale</t>
    <phoneticPr fontId="1"/>
  </si>
  <si>
    <t>壁量算定・四分割法算定シート（1）</t>
    <phoneticPr fontId="1"/>
  </si>
  <si>
    <t>令第46条第４項</t>
    <phoneticPr fontId="1"/>
  </si>
  <si>
    <t>壁量算定・四分割法算定シート（2）</t>
    <phoneticPr fontId="1"/>
  </si>
  <si>
    <t>準耐力壁等</t>
    <phoneticPr fontId="1"/>
  </si>
  <si>
    <t>※２階建て…１階には
　２階にある小屋裏収納
　等で側端部分に投影
　される部分も加算。</t>
    <phoneticPr fontId="1"/>
  </si>
  <si>
    <r>
      <rPr>
        <sz val="9"/>
        <rFont val="游ゴシック"/>
        <family val="3"/>
        <charset val="128"/>
        <scheme val="minor"/>
      </rPr>
      <t>㊟</t>
    </r>
    <r>
      <rPr>
        <sz val="8"/>
        <rFont val="游ゴシック"/>
        <family val="3"/>
        <charset val="128"/>
        <scheme val="minor"/>
      </rPr>
      <t>小屋裏収納等</t>
    </r>
    <rPh sb="1" eb="4">
      <t>コヤウラ</t>
    </rPh>
    <rPh sb="4" eb="6">
      <t>シュウノウ</t>
    </rPh>
    <rPh sb="6" eb="7">
      <t>トウ</t>
    </rPh>
    <phoneticPr fontId="1"/>
  </si>
  <si>
    <t>各階・各方向で全体の
壁量算定において当該
小屋裏収納等の床面積が階の床面積の1/8を超え加算考慮がある際、
側端部分床面積算定に
おいて検討側端部分に
投影される小屋裏収納等部分を加算下さい。
α'(α'=A'×h/2.1)
A':検討側端部分に投影
　される小屋裏収納等
　部分の面積</t>
    <rPh sb="142" eb="144">
      <t>メンセキ</t>
    </rPh>
    <phoneticPr fontId="1"/>
  </si>
  <si>
    <t>準耐力壁の種類　（考慮しない場合記載不要）</t>
    <rPh sb="0" eb="1">
      <t>ジュン</t>
    </rPh>
    <rPh sb="9" eb="11">
      <t>コウリョ</t>
    </rPh>
    <rPh sb="14" eb="16">
      <t>バアイ</t>
    </rPh>
    <rPh sb="16" eb="18">
      <t>キサイ</t>
    </rPh>
    <rPh sb="18" eb="20">
      <t>フヨウ</t>
    </rPh>
    <phoneticPr fontId="1"/>
  </si>
  <si>
    <t>準耐力壁等</t>
    <rPh sb="0" eb="5">
      <t>ジュンタイリョクカベトウ</t>
    </rPh>
    <phoneticPr fontId="1"/>
  </si>
  <si>
    <t>■考慮しない</t>
  </si>
  <si>
    <t>※有効壁倍率＝基準倍率×係数×下地貼材実高さ÷横架材間内法寸法</t>
    <phoneticPr fontId="1"/>
  </si>
  <si>
    <t>垂壁高さ
(≧0.36)</t>
    <rPh sb="0" eb="1">
      <t>タ</t>
    </rPh>
    <rPh sb="1" eb="2">
      <t>カベ</t>
    </rPh>
    <rPh sb="2" eb="3">
      <t>タカ</t>
    </rPh>
    <phoneticPr fontId="1"/>
  </si>
  <si>
    <t>腰壁高さ
(≧0.36)</t>
    <rPh sb="0" eb="2">
      <t>コシカベ</t>
    </rPh>
    <rPh sb="2" eb="3">
      <t>タカ</t>
    </rPh>
    <phoneticPr fontId="1"/>
  </si>
  <si>
    <t>倍率
(上限7.0)</t>
    <rPh sb="0" eb="2">
      <t>バイリツ</t>
    </rPh>
    <rPh sb="4" eb="6">
      <t>ジョウゲン</t>
    </rPh>
    <phoneticPr fontId="1"/>
  </si>
  <si>
    <t>無</t>
    <phoneticPr fontId="1"/>
  </si>
  <si>
    <t>倍率</t>
    <phoneticPr fontId="1"/>
  </si>
  <si>
    <r>
      <rPr>
        <b/>
        <sz val="8"/>
        <color theme="1"/>
        <rFont val="游ゴシック"/>
        <family val="3"/>
        <charset val="128"/>
        <scheme val="minor"/>
      </rPr>
      <t>面材</t>
    </r>
    <r>
      <rPr>
        <sz val="8"/>
        <color theme="1"/>
        <rFont val="游ゴシック"/>
        <family val="3"/>
        <charset val="128"/>
        <scheme val="minor"/>
      </rPr>
      <t>耐力壁の構造</t>
    </r>
    <rPh sb="0" eb="2">
      <t>メンザイ</t>
    </rPh>
    <rPh sb="2" eb="4">
      <t>タイリョク</t>
    </rPh>
    <rPh sb="4" eb="5">
      <t>カベ</t>
    </rPh>
    <rPh sb="6" eb="8">
      <t>コウゾウ</t>
    </rPh>
    <phoneticPr fontId="1"/>
  </si>
  <si>
    <r>
      <rPr>
        <b/>
        <sz val="8"/>
        <color theme="1"/>
        <rFont val="游ゴシック"/>
        <family val="3"/>
        <charset val="128"/>
        <scheme val="minor"/>
      </rPr>
      <t>筋交い</t>
    </r>
    <r>
      <rPr>
        <sz val="8"/>
        <color theme="1"/>
        <rFont val="游ゴシック"/>
        <family val="3"/>
        <charset val="128"/>
        <scheme val="minor"/>
      </rPr>
      <t>耐力壁の構造</t>
    </r>
    <rPh sb="0" eb="2">
      <t>スジカ</t>
    </rPh>
    <rPh sb="3" eb="6">
      <t>タイリョクカベ</t>
    </rPh>
    <rPh sb="7" eb="9">
      <t>コウゾウ</t>
    </rPh>
    <phoneticPr fontId="1"/>
  </si>
  <si>
    <t>岡KJC-S５-１</t>
    <rPh sb="0" eb="1">
      <t>オカ</t>
    </rPh>
    <phoneticPr fontId="1"/>
  </si>
  <si>
    <t>岡KJC-S５-２</t>
    <phoneticPr fontId="1"/>
  </si>
  <si>
    <t>・壁量計算においては必要壁量の1/2以下の範囲内で任意に算入できます。
　（耐力壁のみで検討可能です。）
・四分割法計算においては側端部分の存在壁量に算入しません。</t>
    <rPh sb="1" eb="3">
      <t>カベリョウ</t>
    </rPh>
    <rPh sb="3" eb="5">
      <t>ケイサン</t>
    </rPh>
    <rPh sb="28" eb="30">
      <t>サンニュウ</t>
    </rPh>
    <rPh sb="75" eb="77">
      <t>サンニュウ</t>
    </rPh>
    <phoneticPr fontId="1"/>
  </si>
  <si>
    <t>・壁量計算においては必要壁量の1/2以下の範囲内で任意に算入できます。
　（耐力壁のみで検討可能です。）
・四分割法計算においては側端部分の存在壁量に算入しません。</t>
    <rPh sb="28" eb="30">
      <t>サンニュウ</t>
    </rPh>
    <rPh sb="75" eb="77">
      <t>サンニュウ</t>
    </rPh>
    <phoneticPr fontId="1"/>
  </si>
  <si>
    <t>(三角形…0.5)　</t>
    <phoneticPr fontId="1"/>
  </si>
  <si>
    <t>判定（壁率比）</t>
    <phoneticPr fontId="1"/>
  </si>
  <si>
    <t>種類及び間隔</t>
    <phoneticPr fontId="1"/>
  </si>
  <si>
    <t>材料・規格及び厚さ</t>
    <phoneticPr fontId="1"/>
  </si>
  <si>
    <t>検定比</t>
    <rPh sb="0" eb="2">
      <t>ケンテイ</t>
    </rPh>
    <rPh sb="2" eb="3">
      <t>ヒ</t>
    </rPh>
    <phoneticPr fontId="1"/>
  </si>
  <si>
    <t>Ver1.0　2025.3</t>
    <phoneticPr fontId="1"/>
  </si>
  <si>
    <t>本シートの著作権は岡山県建築住宅センター㈱に帰属しており、無断で複製、転載、転用、改変等の利用を固く禁じます。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</si>
</sst>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0.000_);[Red]\(0.000\)"/>
    <numFmt numFmtId="178" formatCode="0.000000_);[Red]\(0.000000\)"/>
    <numFmt numFmtId="179" formatCode="0.00_);[Red]\(0.00\)"/>
    <numFmt numFmtId="180" formatCode="0.0_);[Red]\(0.0\)"/>
    <numFmt numFmtId="181" formatCode="0.0_ "/>
    <numFmt numFmtId="182" formatCode="0.0000_);[Red]\(0.0000\)"/>
    <numFmt numFmtId="183" formatCode="0.00000_);[Red]\(0.00000\)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</font>
    <font>
      <sz val="7.5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u val="double"/>
      <sz val="7"/>
      <color theme="1"/>
      <name val="游ゴシック"/>
      <family val="3"/>
      <charset val="128"/>
      <scheme val="minor"/>
    </font>
    <font>
      <sz val="5.5"/>
      <color theme="1"/>
      <name val="游ゴシック"/>
      <family val="3"/>
      <charset val="128"/>
      <scheme val="minor"/>
    </font>
    <font>
      <u/>
      <sz val="7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ashDot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Dot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ashDot">
        <color indexed="64"/>
      </bottom>
      <diagonal/>
    </border>
    <border diagonalUp="1">
      <left style="dotted">
        <color indexed="64"/>
      </left>
      <right/>
      <top style="dashDot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ashDot">
        <color indexed="64"/>
      </top>
      <bottom/>
      <diagonal style="thin">
        <color indexed="64"/>
      </diagonal>
    </border>
    <border diagonalUp="1">
      <left style="dotted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auto="1"/>
      </diagonal>
    </border>
    <border diagonalDown="1">
      <left/>
      <right/>
      <top style="thin">
        <color indexed="64"/>
      </top>
      <bottom style="double">
        <color indexed="64"/>
      </bottom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 diagonalUp="1">
      <left style="dotted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</borders>
  <cellStyleXfs count="1">
    <xf numFmtId="0" fontId="0" fillId="0" borderId="0">
      <alignment vertical="center"/>
    </xf>
  </cellStyleXfs>
  <cellXfs count="374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15" xfId="0" applyFont="1" applyBorder="1" applyProtection="1">
      <alignment vertical="center"/>
      <protection hidden="1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0" borderId="8" xfId="0" applyFont="1" applyBorder="1" applyProtection="1">
      <alignment vertical="center"/>
      <protection hidden="1"/>
    </xf>
    <xf numFmtId="0" fontId="3" fillId="0" borderId="16" xfId="0" applyFont="1" applyBorder="1" applyProtection="1">
      <alignment vertical="center"/>
      <protection hidden="1"/>
    </xf>
    <xf numFmtId="177" fontId="5" fillId="0" borderId="50" xfId="0" applyNumberFormat="1" applyFont="1" applyBorder="1" applyAlignment="1" applyProtection="1">
      <alignment horizontal="center" vertical="center"/>
      <protection hidden="1"/>
    </xf>
    <xf numFmtId="177" fontId="3" fillId="3" borderId="4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45" xfId="0" applyFont="1" applyBorder="1" applyAlignment="1" applyProtection="1">
      <alignment horizontal="center" vertical="center"/>
      <protection hidden="1"/>
    </xf>
    <xf numFmtId="180" fontId="3" fillId="3" borderId="4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48" xfId="0" applyFont="1" applyBorder="1" applyAlignment="1" applyProtection="1">
      <alignment horizontal="center" vertical="center"/>
      <protection hidden="1"/>
    </xf>
    <xf numFmtId="177" fontId="3" fillId="0" borderId="0" xfId="0" applyNumberFormat="1" applyFont="1" applyProtection="1">
      <alignment vertical="center"/>
      <protection hidden="1"/>
    </xf>
    <xf numFmtId="0" fontId="3" fillId="0" borderId="51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77" fontId="3" fillId="0" borderId="26" xfId="0" applyNumberFormat="1" applyFont="1" applyBorder="1" applyAlignment="1" applyProtection="1">
      <alignment horizontal="center" vertical="center"/>
      <protection hidden="1"/>
    </xf>
    <xf numFmtId="177" fontId="3" fillId="0" borderId="16" xfId="0" applyNumberFormat="1" applyFont="1" applyBorder="1" applyProtection="1">
      <alignment vertical="center"/>
      <protection hidden="1"/>
    </xf>
    <xf numFmtId="177" fontId="3" fillId="0" borderId="15" xfId="0" applyNumberFormat="1" applyFont="1" applyBorder="1" applyProtection="1">
      <alignment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77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Protection="1">
      <alignment vertical="center"/>
      <protection hidden="1"/>
    </xf>
    <xf numFmtId="177" fontId="5" fillId="0" borderId="11" xfId="0" applyNumberFormat="1" applyFont="1" applyBorder="1" applyAlignment="1" applyProtection="1">
      <alignment horizontal="center" vertical="center"/>
      <protection hidden="1"/>
    </xf>
    <xf numFmtId="177" fontId="3" fillId="3" borderId="0" xfId="0" applyNumberFormat="1" applyFont="1" applyFill="1" applyAlignment="1" applyProtection="1">
      <alignment horizontal="center" vertical="center"/>
      <protection locked="0" hidden="1"/>
    </xf>
    <xf numFmtId="180" fontId="3" fillId="3" borderId="0" xfId="0" applyNumberFormat="1" applyFont="1" applyFill="1" applyAlignment="1" applyProtection="1">
      <alignment horizontal="center" vertical="center"/>
      <protection locked="0" hidden="1"/>
    </xf>
    <xf numFmtId="0" fontId="3" fillId="0" borderId="19" xfId="0" applyFont="1" applyBorder="1" applyAlignment="1" applyProtection="1">
      <alignment horizontal="center" vertical="center"/>
      <protection hidden="1"/>
    </xf>
    <xf numFmtId="179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0" fontId="3" fillId="3" borderId="17" xfId="0" applyFont="1" applyFill="1" applyBorder="1" applyAlignment="1" applyProtection="1">
      <alignment horizontal="center" vertical="center"/>
      <protection locked="0" hidden="1"/>
    </xf>
    <xf numFmtId="179" fontId="3" fillId="0" borderId="4" xfId="0" applyNumberFormat="1" applyFont="1" applyBorder="1" applyAlignment="1" applyProtection="1">
      <alignment horizontal="right" vertical="center"/>
      <protection hidden="1"/>
    </xf>
    <xf numFmtId="177" fontId="3" fillId="3" borderId="34" xfId="0" applyNumberFormat="1" applyFont="1" applyFill="1" applyBorder="1" applyAlignment="1" applyProtection="1">
      <alignment horizontal="right" vertical="center"/>
      <protection locked="0" hidden="1"/>
    </xf>
    <xf numFmtId="176" fontId="3" fillId="3" borderId="34" xfId="0" applyNumberFormat="1" applyFont="1" applyFill="1" applyBorder="1" applyAlignment="1" applyProtection="1">
      <alignment horizontal="right" vertical="center"/>
      <protection locked="0"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75" xfId="0" applyFont="1" applyBorder="1" applyAlignment="1" applyProtection="1">
      <alignment horizontal="center" vertical="center"/>
      <protection hidden="1"/>
    </xf>
    <xf numFmtId="0" fontId="3" fillId="3" borderId="18" xfId="0" applyFont="1" applyFill="1" applyBorder="1" applyAlignment="1" applyProtection="1">
      <alignment horizontal="center" vertical="center"/>
      <protection locked="0" hidden="1"/>
    </xf>
    <xf numFmtId="179" fontId="3" fillId="0" borderId="0" xfId="0" applyNumberFormat="1" applyFont="1" applyAlignment="1" applyProtection="1">
      <alignment horizontal="right" vertical="center"/>
      <protection hidden="1"/>
    </xf>
    <xf numFmtId="177" fontId="3" fillId="3" borderId="35" xfId="0" applyNumberFormat="1" applyFont="1" applyFill="1" applyBorder="1" applyAlignment="1" applyProtection="1">
      <alignment horizontal="right" vertical="center"/>
      <protection locked="0" hidden="1"/>
    </xf>
    <xf numFmtId="176" fontId="3" fillId="3" borderId="35" xfId="0" applyNumberFormat="1" applyFont="1" applyFill="1" applyBorder="1" applyAlignment="1" applyProtection="1">
      <alignment horizontal="right" vertical="center"/>
      <protection locked="0" hidden="1"/>
    </xf>
    <xf numFmtId="179" fontId="3" fillId="0" borderId="9" xfId="0" applyNumberFormat="1" applyFont="1" applyBorder="1" applyAlignment="1" applyProtection="1">
      <alignment horizontal="center" vertical="center"/>
      <protection hidden="1"/>
    </xf>
    <xf numFmtId="177" fontId="3" fillId="0" borderId="75" xfId="0" applyNumberFormat="1" applyFont="1" applyBorder="1" applyProtection="1">
      <alignment vertical="center"/>
      <protection hidden="1"/>
    </xf>
    <xf numFmtId="177" fontId="3" fillId="2" borderId="3" xfId="0" applyNumberFormat="1" applyFont="1" applyFill="1" applyBorder="1" applyAlignment="1" applyProtection="1">
      <alignment horizontal="center" vertical="center"/>
      <protection hidden="1"/>
    </xf>
    <xf numFmtId="177" fontId="3" fillId="2" borderId="7" xfId="0" applyNumberFormat="1" applyFont="1" applyFill="1" applyBorder="1" applyAlignment="1" applyProtection="1">
      <alignment horizontal="center" vertical="center"/>
      <protection hidden="1"/>
    </xf>
    <xf numFmtId="177" fontId="3" fillId="0" borderId="5" xfId="0" applyNumberFormat="1" applyFont="1" applyBorder="1" applyAlignment="1" applyProtection="1">
      <alignment horizontal="center" vertical="center"/>
      <protection hidden="1"/>
    </xf>
    <xf numFmtId="182" fontId="3" fillId="0" borderId="5" xfId="0" applyNumberFormat="1" applyFont="1" applyBorder="1" applyAlignment="1" applyProtection="1">
      <alignment horizontal="center" vertical="center"/>
      <protection hidden="1"/>
    </xf>
    <xf numFmtId="177" fontId="3" fillId="0" borderId="11" xfId="0" applyNumberFormat="1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177" fontId="3" fillId="3" borderId="2" xfId="0" applyNumberFormat="1" applyFont="1" applyFill="1" applyBorder="1" applyAlignment="1" applyProtection="1">
      <alignment horizontal="center" vertical="center"/>
      <protection locked="0" hidden="1"/>
    </xf>
    <xf numFmtId="180" fontId="3" fillId="3" borderId="2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/>
      <protection hidden="1"/>
    </xf>
    <xf numFmtId="179" fontId="3" fillId="0" borderId="0" xfId="0" applyNumberFormat="1" applyFont="1" applyProtection="1">
      <alignment vertical="center"/>
      <protection hidden="1"/>
    </xf>
    <xf numFmtId="0" fontId="5" fillId="0" borderId="20" xfId="0" applyFont="1" applyBorder="1" applyAlignment="1" applyProtection="1">
      <alignment horizontal="center" vertical="center"/>
      <protection hidden="1"/>
    </xf>
    <xf numFmtId="177" fontId="3" fillId="3" borderId="4" xfId="0" applyNumberFormat="1" applyFont="1" applyFill="1" applyBorder="1" applyAlignment="1" applyProtection="1">
      <alignment horizontal="center" vertical="center"/>
      <protection locked="0" hidden="1"/>
    </xf>
    <xf numFmtId="0" fontId="3" fillId="0" borderId="4" xfId="0" applyFont="1" applyBorder="1" applyAlignment="1" applyProtection="1">
      <alignment horizontal="center" vertical="center"/>
      <protection hidden="1"/>
    </xf>
    <xf numFmtId="180" fontId="3" fillId="3" borderId="4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1" xfId="0" applyFont="1" applyBorder="1" applyAlignment="1" applyProtection="1">
      <alignment horizontal="center" vertical="center"/>
      <protection hidden="1"/>
    </xf>
    <xf numFmtId="177" fontId="3" fillId="0" borderId="12" xfId="0" applyNumberFormat="1" applyFont="1" applyBorder="1" applyAlignment="1" applyProtection="1">
      <alignment horizontal="center" vertical="center"/>
      <protection hidden="1"/>
    </xf>
    <xf numFmtId="0" fontId="3" fillId="3" borderId="32" xfId="0" applyFont="1" applyFill="1" applyBorder="1" applyAlignment="1" applyProtection="1">
      <alignment horizontal="center" vertical="center"/>
      <protection locked="0" hidden="1"/>
    </xf>
    <xf numFmtId="179" fontId="3" fillId="0" borderId="91" xfId="0" applyNumberFormat="1" applyFont="1" applyBorder="1" applyAlignment="1" applyProtection="1">
      <alignment horizontal="right" vertical="center"/>
      <protection hidden="1"/>
    </xf>
    <xf numFmtId="177" fontId="3" fillId="3" borderId="36" xfId="0" applyNumberFormat="1" applyFont="1" applyFill="1" applyBorder="1" applyAlignment="1" applyProtection="1">
      <alignment horizontal="right" vertical="center"/>
      <protection locked="0" hidden="1"/>
    </xf>
    <xf numFmtId="176" fontId="3" fillId="3" borderId="36" xfId="0" applyNumberFormat="1" applyFont="1" applyFill="1" applyBorder="1" applyAlignment="1" applyProtection="1">
      <alignment horizontal="right" vertical="center"/>
      <protection locked="0" hidden="1"/>
    </xf>
    <xf numFmtId="182" fontId="3" fillId="3" borderId="35" xfId="0" applyNumberFormat="1" applyFont="1" applyFill="1" applyBorder="1" applyAlignment="1" applyProtection="1">
      <alignment horizontal="right" vertical="center"/>
      <protection locked="0" hidden="1"/>
    </xf>
    <xf numFmtId="182" fontId="3" fillId="0" borderId="18" xfId="0" applyNumberFormat="1" applyFont="1" applyBorder="1" applyAlignment="1" applyProtection="1">
      <alignment horizontal="right" vertical="center"/>
      <protection hidden="1"/>
    </xf>
    <xf numFmtId="177" fontId="3" fillId="0" borderId="10" xfId="0" applyNumberFormat="1" applyFont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center" vertical="center"/>
      <protection locked="0" hidden="1"/>
    </xf>
    <xf numFmtId="179" fontId="3" fillId="0" borderId="2" xfId="0" applyNumberFormat="1" applyFont="1" applyBorder="1" applyAlignment="1" applyProtection="1">
      <alignment horizontal="right" vertical="center"/>
      <protection hidden="1"/>
    </xf>
    <xf numFmtId="182" fontId="3" fillId="3" borderId="37" xfId="0" applyNumberFormat="1" applyFont="1" applyFill="1" applyBorder="1" applyAlignment="1" applyProtection="1">
      <alignment horizontal="right" vertical="center"/>
      <protection locked="0" hidden="1"/>
    </xf>
    <xf numFmtId="176" fontId="3" fillId="3" borderId="37" xfId="0" applyNumberFormat="1" applyFont="1" applyFill="1" applyBorder="1" applyAlignment="1" applyProtection="1">
      <alignment horizontal="right" vertical="center"/>
      <protection locked="0" hidden="1"/>
    </xf>
    <xf numFmtId="182" fontId="3" fillId="0" borderId="9" xfId="0" applyNumberFormat="1" applyFont="1" applyBorder="1" applyAlignment="1" applyProtection="1">
      <alignment horizontal="right" vertical="center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177" fontId="3" fillId="3" borderId="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 applyProtection="1">
      <alignment horizontal="center" vertical="center"/>
      <protection hidden="1"/>
    </xf>
    <xf numFmtId="180" fontId="3" fillId="3" borderId="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53" xfId="0" applyFont="1" applyBorder="1" applyAlignment="1" applyProtection="1">
      <alignment horizontal="center" vertical="center"/>
      <protection hidden="1"/>
    </xf>
    <xf numFmtId="177" fontId="17" fillId="0" borderId="5" xfId="0" applyNumberFormat="1" applyFont="1" applyBorder="1" applyAlignment="1" applyProtection="1">
      <alignment horizontal="center" vertical="center"/>
      <protection hidden="1"/>
    </xf>
    <xf numFmtId="179" fontId="3" fillId="0" borderId="6" xfId="0" applyNumberFormat="1" applyFont="1" applyBorder="1" applyAlignment="1" applyProtection="1">
      <alignment horizontal="center" vertical="center"/>
      <protection hidden="1"/>
    </xf>
    <xf numFmtId="177" fontId="3" fillId="0" borderId="3" xfId="0" applyNumberFormat="1" applyFont="1" applyBorder="1" applyAlignment="1" applyProtection="1">
      <alignment horizontal="center" vertical="center"/>
      <protection hidden="1"/>
    </xf>
    <xf numFmtId="179" fontId="3" fillId="3" borderId="3" xfId="0" applyNumberFormat="1" applyFont="1" applyFill="1" applyBorder="1" applyAlignment="1" applyProtection="1">
      <alignment horizontal="center" vertical="center"/>
      <protection locked="0" hidden="1"/>
    </xf>
    <xf numFmtId="177" fontId="3" fillId="0" borderId="0" xfId="0" applyNumberFormat="1" applyFont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center" vertical="center"/>
      <protection hidden="1"/>
    </xf>
    <xf numFmtId="0" fontId="3" fillId="0" borderId="84" xfId="0" applyFont="1" applyBorder="1" applyAlignment="1" applyProtection="1">
      <alignment horizontal="center" vertical="center"/>
      <protection hidden="1"/>
    </xf>
    <xf numFmtId="0" fontId="6" fillId="0" borderId="77" xfId="0" applyFont="1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181" fontId="3" fillId="3" borderId="67" xfId="0" applyNumberFormat="1" applyFont="1" applyFill="1" applyBorder="1" applyAlignment="1" applyProtection="1">
      <alignment horizontal="center" vertical="center"/>
      <protection locked="0" hidden="1"/>
    </xf>
    <xf numFmtId="0" fontId="3" fillId="3" borderId="95" xfId="0" applyFont="1" applyFill="1" applyBorder="1" applyAlignment="1" applyProtection="1">
      <alignment horizontal="center" vertical="center"/>
      <protection locked="0" hidden="1"/>
    </xf>
    <xf numFmtId="0" fontId="3" fillId="0" borderId="15" xfId="0" applyFont="1" applyBorder="1" applyAlignment="1" applyProtection="1">
      <alignment horizontal="center" vertical="center"/>
      <protection hidden="1"/>
    </xf>
    <xf numFmtId="181" fontId="3" fillId="3" borderId="68" xfId="0" applyNumberFormat="1" applyFont="1" applyFill="1" applyBorder="1" applyAlignment="1" applyProtection="1">
      <alignment horizontal="center" vertical="center"/>
      <protection locked="0" hidden="1"/>
    </xf>
    <xf numFmtId="0" fontId="3" fillId="3" borderId="96" xfId="0" applyFont="1" applyFill="1" applyBorder="1" applyAlignment="1" applyProtection="1">
      <alignment horizontal="center" vertical="center"/>
      <protection locked="0" hidden="1"/>
    </xf>
    <xf numFmtId="181" fontId="3" fillId="3" borderId="69" xfId="0" applyNumberFormat="1" applyFont="1" applyFill="1" applyBorder="1" applyAlignment="1" applyProtection="1">
      <alignment horizontal="center" vertical="center"/>
      <protection locked="0" hidden="1"/>
    </xf>
    <xf numFmtId="0" fontId="3" fillId="3" borderId="97" xfId="0" applyFont="1" applyFill="1" applyBorder="1" applyAlignment="1" applyProtection="1">
      <alignment horizontal="center" vertical="center"/>
      <protection locked="0" hidden="1"/>
    </xf>
    <xf numFmtId="177" fontId="3" fillId="3" borderId="37" xfId="0" applyNumberFormat="1" applyFont="1" applyFill="1" applyBorder="1" applyAlignment="1" applyProtection="1">
      <alignment horizontal="right" vertical="center"/>
      <protection locked="0" hidden="1"/>
    </xf>
    <xf numFmtId="179" fontId="3" fillId="0" borderId="14" xfId="0" applyNumberFormat="1" applyFont="1" applyBorder="1" applyAlignment="1" applyProtection="1">
      <alignment horizontal="right" vertical="center"/>
      <protection hidden="1"/>
    </xf>
    <xf numFmtId="0" fontId="3" fillId="3" borderId="47" xfId="0" applyFont="1" applyFill="1" applyBorder="1" applyAlignment="1" applyProtection="1">
      <alignment horizontal="center" vertical="center"/>
      <protection locked="0" hidden="1"/>
    </xf>
    <xf numFmtId="179" fontId="3" fillId="0" borderId="1" xfId="0" applyNumberFormat="1" applyFont="1" applyBorder="1" applyAlignment="1" applyProtection="1">
      <alignment horizontal="right" vertical="center"/>
      <protection hidden="1"/>
    </xf>
    <xf numFmtId="182" fontId="3" fillId="3" borderId="92" xfId="0" applyNumberFormat="1" applyFont="1" applyFill="1" applyBorder="1" applyAlignment="1" applyProtection="1">
      <alignment horizontal="right" vertical="center"/>
      <protection locked="0" hidden="1"/>
    </xf>
    <xf numFmtId="176" fontId="3" fillId="3" borderId="92" xfId="0" applyNumberFormat="1" applyFont="1" applyFill="1" applyBorder="1" applyAlignment="1" applyProtection="1">
      <alignment horizontal="right" vertical="center"/>
      <protection locked="0" hidden="1"/>
    </xf>
    <xf numFmtId="182" fontId="3" fillId="0" borderId="47" xfId="0" applyNumberFormat="1" applyFont="1" applyBorder="1" applyAlignment="1" applyProtection="1">
      <alignment horizontal="right" vertical="center"/>
      <protection hidden="1"/>
    </xf>
    <xf numFmtId="179" fontId="10" fillId="0" borderId="5" xfId="0" applyNumberFormat="1" applyFont="1" applyBorder="1" applyAlignment="1" applyProtection="1">
      <alignment horizontal="center" vertical="center"/>
      <protection hidden="1"/>
    </xf>
    <xf numFmtId="177" fontId="10" fillId="3" borderId="5" xfId="0" applyNumberFormat="1" applyFont="1" applyFill="1" applyBorder="1" applyAlignment="1" applyProtection="1">
      <alignment horizontal="center" vertical="center"/>
      <protection locked="0" hidden="1"/>
    </xf>
    <xf numFmtId="0" fontId="3" fillId="3" borderId="26" xfId="0" applyFont="1" applyFill="1" applyBorder="1" applyAlignment="1" applyProtection="1">
      <alignment horizontal="center" vertical="center"/>
      <protection locked="0" hidden="1"/>
    </xf>
    <xf numFmtId="179" fontId="3" fillId="0" borderId="13" xfId="0" applyNumberFormat="1" applyFont="1" applyBorder="1" applyAlignment="1" applyProtection="1">
      <alignment horizontal="right" vertical="center"/>
      <protection hidden="1"/>
    </xf>
    <xf numFmtId="177" fontId="10" fillId="3" borderId="8" xfId="0" applyNumberFormat="1" applyFont="1" applyFill="1" applyBorder="1" applyAlignment="1" applyProtection="1">
      <alignment horizontal="center" vertical="center"/>
      <protection locked="0" hidden="1"/>
    </xf>
    <xf numFmtId="177" fontId="3" fillId="0" borderId="55" xfId="0" applyNumberFormat="1" applyFont="1" applyBorder="1" applyAlignment="1" applyProtection="1">
      <alignment horizontal="center" vertical="center"/>
      <protection hidden="1"/>
    </xf>
    <xf numFmtId="0" fontId="6" fillId="0" borderId="84" xfId="0" applyFont="1" applyBorder="1" applyAlignment="1" applyProtection="1">
      <alignment horizontal="center" vertical="center"/>
      <protection hidden="1"/>
    </xf>
    <xf numFmtId="177" fontId="11" fillId="0" borderId="18" xfId="0" applyNumberFormat="1" applyFont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locked="0" hidden="1"/>
    </xf>
    <xf numFmtId="177" fontId="6" fillId="0" borderId="0" xfId="0" applyNumberFormat="1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177" fontId="3" fillId="0" borderId="0" xfId="0" applyNumberFormat="1" applyFont="1" applyAlignment="1" applyProtection="1">
      <alignment horizontal="left" vertical="center"/>
      <protection hidden="1"/>
    </xf>
    <xf numFmtId="178" fontId="3" fillId="0" borderId="0" xfId="0" applyNumberFormat="1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vertical="top"/>
      <protection hidden="1"/>
    </xf>
    <xf numFmtId="0" fontId="14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177" fontId="3" fillId="0" borderId="0" xfId="0" applyNumberFormat="1" applyFont="1" applyAlignment="1" applyProtection="1">
      <alignment vertical="top"/>
      <protection hidden="1"/>
    </xf>
    <xf numFmtId="177" fontId="14" fillId="0" borderId="0" xfId="0" applyNumberFormat="1" applyFont="1" applyProtection="1">
      <alignment vertical="center"/>
      <protection hidden="1"/>
    </xf>
    <xf numFmtId="177" fontId="15" fillId="0" borderId="0" xfId="0" applyNumberFormat="1" applyFont="1" applyProtection="1">
      <alignment vertical="center"/>
      <protection hidden="1"/>
    </xf>
    <xf numFmtId="177" fontId="5" fillId="0" borderId="0" xfId="0" applyNumberFormat="1" applyFont="1" applyAlignment="1" applyProtection="1">
      <alignment horizontal="center" vertical="center"/>
      <protection hidden="1"/>
    </xf>
    <xf numFmtId="0" fontId="11" fillId="3" borderId="44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179" fontId="11" fillId="3" borderId="7" xfId="0" applyNumberFormat="1" applyFont="1" applyFill="1" applyBorder="1" applyAlignment="1" applyProtection="1">
      <alignment horizontal="right" vertical="center"/>
      <protection locked="0"/>
    </xf>
    <xf numFmtId="180" fontId="11" fillId="3" borderId="5" xfId="0" applyNumberFormat="1" applyFont="1" applyFill="1" applyBorder="1" applyAlignment="1" applyProtection="1">
      <alignment horizontal="right" vertical="center"/>
      <protection locked="0"/>
    </xf>
    <xf numFmtId="177" fontId="11" fillId="3" borderId="5" xfId="0" applyNumberFormat="1" applyFont="1" applyFill="1" applyBorder="1" applyAlignment="1" applyProtection="1">
      <alignment horizontal="center" vertical="center"/>
      <protection locked="0"/>
    </xf>
    <xf numFmtId="177" fontId="11" fillId="3" borderId="5" xfId="0" applyNumberFormat="1" applyFont="1" applyFill="1" applyBorder="1" applyAlignment="1" applyProtection="1">
      <alignment horizontal="right" vertical="center"/>
      <protection locked="0"/>
    </xf>
    <xf numFmtId="177" fontId="11" fillId="3" borderId="43" xfId="0" applyNumberFormat="1" applyFont="1" applyFill="1" applyBorder="1" applyAlignment="1" applyProtection="1">
      <alignment horizontal="right" vertical="center"/>
      <protection locked="0"/>
    </xf>
    <xf numFmtId="177" fontId="11" fillId="5" borderId="5" xfId="0" applyNumberFormat="1" applyFont="1" applyFill="1" applyBorder="1" applyAlignment="1" applyProtection="1">
      <alignment horizontal="right" vertical="center"/>
      <protection hidden="1"/>
    </xf>
    <xf numFmtId="179" fontId="11" fillId="5" borderId="7" xfId="0" applyNumberFormat="1" applyFont="1" applyFill="1" applyBorder="1" applyAlignment="1" applyProtection="1">
      <alignment horizontal="right" vertical="center"/>
      <protection hidden="1"/>
    </xf>
    <xf numFmtId="177" fontId="3" fillId="2" borderId="0" xfId="0" applyNumberFormat="1" applyFont="1" applyFill="1" applyAlignment="1" applyProtection="1">
      <alignment horizontal="center" vertical="center"/>
      <protection hidden="1"/>
    </xf>
    <xf numFmtId="177" fontId="3" fillId="0" borderId="5" xfId="0" applyNumberFormat="1" applyFont="1" applyBorder="1" applyProtection="1">
      <alignment vertical="center"/>
      <protection hidden="1"/>
    </xf>
    <xf numFmtId="177" fontId="3" fillId="0" borderId="16" xfId="0" applyNumberFormat="1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7" fillId="0" borderId="30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0" fontId="7" fillId="0" borderId="30" xfId="0" applyFont="1" applyBorder="1" applyAlignment="1" applyProtection="1">
      <alignment horizontal="left" vertical="center"/>
      <protection hidden="1"/>
    </xf>
    <xf numFmtId="0" fontId="9" fillId="0" borderId="30" xfId="0" applyFont="1" applyBorder="1" applyAlignment="1" applyProtection="1">
      <alignment horizontal="left" vertical="center"/>
      <protection hidden="1"/>
    </xf>
    <xf numFmtId="0" fontId="3" fillId="0" borderId="14" xfId="0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3" fillId="0" borderId="26" xfId="0" applyFont="1" applyBorder="1" applyAlignment="1" applyProtection="1">
      <alignment horizontal="left" vertical="center"/>
      <protection hidden="1"/>
    </xf>
    <xf numFmtId="0" fontId="3" fillId="0" borderId="15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left" vertical="center"/>
      <protection hidden="1"/>
    </xf>
    <xf numFmtId="0" fontId="3" fillId="0" borderId="22" xfId="0" applyFont="1" applyBorder="1" applyAlignment="1" applyProtection="1">
      <alignment horizontal="left" vertical="center"/>
      <protection hidden="1"/>
    </xf>
    <xf numFmtId="0" fontId="13" fillId="0" borderId="2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55" xfId="0" applyFont="1" applyBorder="1" applyAlignment="1" applyProtection="1">
      <alignment horizontal="center" vertical="center"/>
      <protection hidden="1"/>
    </xf>
    <xf numFmtId="178" fontId="3" fillId="0" borderId="0" xfId="0" applyNumberFormat="1" applyFont="1" applyAlignment="1" applyProtection="1">
      <alignment horizontal="right" vertical="center"/>
      <protection hidden="1"/>
    </xf>
    <xf numFmtId="178" fontId="3" fillId="0" borderId="16" xfId="0" applyNumberFormat="1" applyFont="1" applyBorder="1" applyAlignment="1" applyProtection="1">
      <alignment horizontal="right" vertical="center"/>
      <protection hidden="1"/>
    </xf>
    <xf numFmtId="177" fontId="3" fillId="0" borderId="0" xfId="0" applyNumberFormat="1" applyFont="1" applyAlignment="1" applyProtection="1">
      <alignment horizontal="right" vertical="center"/>
      <protection hidden="1"/>
    </xf>
    <xf numFmtId="177" fontId="3" fillId="0" borderId="16" xfId="0" applyNumberFormat="1" applyFont="1" applyBorder="1" applyAlignment="1" applyProtection="1">
      <alignment horizontal="right" vertical="center"/>
      <protection hidden="1"/>
    </xf>
    <xf numFmtId="178" fontId="3" fillId="0" borderId="2" xfId="0" applyNumberFormat="1" applyFont="1" applyBorder="1" applyAlignment="1" applyProtection="1">
      <alignment horizontal="right" vertical="center"/>
      <protection hidden="1"/>
    </xf>
    <xf numFmtId="178" fontId="3" fillId="0" borderId="26" xfId="0" applyNumberFormat="1" applyFont="1" applyBorder="1" applyAlignment="1" applyProtection="1">
      <alignment horizontal="right" vertical="center"/>
      <protection hidden="1"/>
    </xf>
    <xf numFmtId="177" fontId="3" fillId="0" borderId="2" xfId="0" applyNumberFormat="1" applyFont="1" applyBorder="1" applyAlignment="1" applyProtection="1">
      <alignment horizontal="right" vertical="center"/>
      <protection hidden="1"/>
    </xf>
    <xf numFmtId="177" fontId="3" fillId="0" borderId="26" xfId="0" applyNumberFormat="1" applyFont="1" applyBorder="1" applyAlignment="1" applyProtection="1">
      <alignment horizontal="right" vertical="center"/>
      <protection hidden="1"/>
    </xf>
    <xf numFmtId="179" fontId="3" fillId="3" borderId="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177" fontId="3" fillId="0" borderId="15" xfId="0" applyNumberFormat="1" applyFont="1" applyBorder="1" applyAlignment="1" applyProtection="1">
      <alignment horizontal="center" vertical="center"/>
      <protection hidden="1"/>
    </xf>
    <xf numFmtId="177" fontId="3" fillId="0" borderId="0" xfId="0" applyNumberFormat="1" applyFont="1" applyAlignment="1" applyProtection="1">
      <alignment horizontal="center" vertical="center"/>
      <protection hidden="1"/>
    </xf>
    <xf numFmtId="177" fontId="3" fillId="0" borderId="16" xfId="0" applyNumberFormat="1" applyFont="1" applyBorder="1" applyAlignment="1" applyProtection="1">
      <alignment horizontal="center" vertical="center"/>
      <protection hidden="1"/>
    </xf>
    <xf numFmtId="177" fontId="3" fillId="0" borderId="85" xfId="0" applyNumberFormat="1" applyFont="1" applyBorder="1" applyAlignment="1" applyProtection="1">
      <alignment horizontal="center" vertical="center"/>
      <protection hidden="1"/>
    </xf>
    <xf numFmtId="177" fontId="3" fillId="0" borderId="86" xfId="0" applyNumberFormat="1" applyFont="1" applyBorder="1" applyAlignment="1" applyProtection="1">
      <alignment horizontal="center" vertical="center"/>
      <protection hidden="1"/>
    </xf>
    <xf numFmtId="177" fontId="3" fillId="0" borderId="87" xfId="0" applyNumberFormat="1" applyFont="1" applyBorder="1" applyAlignment="1" applyProtection="1">
      <alignment horizontal="center" vertical="center"/>
      <protection hidden="1"/>
    </xf>
    <xf numFmtId="177" fontId="3" fillId="0" borderId="98" xfId="0" applyNumberFormat="1" applyFont="1" applyBorder="1" applyAlignment="1" applyProtection="1">
      <alignment horizontal="center" vertical="center"/>
      <protection hidden="1"/>
    </xf>
    <xf numFmtId="177" fontId="3" fillId="0" borderId="99" xfId="0" applyNumberFormat="1" applyFont="1" applyBorder="1" applyAlignment="1" applyProtection="1">
      <alignment horizontal="center" vertical="center"/>
      <protection hidden="1"/>
    </xf>
    <xf numFmtId="177" fontId="3" fillId="0" borderId="100" xfId="0" applyNumberFormat="1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9" fillId="4" borderId="6" xfId="0" applyFont="1" applyFill="1" applyBorder="1" applyAlignment="1" applyProtection="1">
      <alignment horizontal="center" vertical="center"/>
      <protection hidden="1"/>
    </xf>
    <xf numFmtId="0" fontId="19" fillId="4" borderId="7" xfId="0" applyFont="1" applyFill="1" applyBorder="1" applyAlignment="1" applyProtection="1">
      <alignment horizontal="center" vertical="center"/>
      <protection hidden="1"/>
    </xf>
    <xf numFmtId="0" fontId="15" fillId="4" borderId="3" xfId="0" applyFont="1" applyFill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top"/>
      <protection hidden="1"/>
    </xf>
    <xf numFmtId="0" fontId="18" fillId="0" borderId="3" xfId="0" applyFont="1" applyBorder="1" applyAlignment="1" applyProtection="1">
      <alignment horizontal="center" vertical="top"/>
      <protection hidden="1"/>
    </xf>
    <xf numFmtId="0" fontId="7" fillId="0" borderId="3" xfId="0" applyFont="1" applyBorder="1" applyAlignment="1" applyProtection="1">
      <alignment horizontal="left" vertical="center" wrapText="1"/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0" fontId="7" fillId="0" borderId="7" xfId="0" applyFont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10" fillId="0" borderId="6" xfId="0" applyFont="1" applyBorder="1" applyAlignment="1" applyProtection="1">
      <alignment horizontal="center" vertical="top"/>
      <protection hidden="1"/>
    </xf>
    <xf numFmtId="0" fontId="10" fillId="0" borderId="3" xfId="0" applyFont="1" applyBorder="1" applyAlignment="1" applyProtection="1">
      <alignment horizontal="center" vertical="top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11" fillId="3" borderId="14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3" borderId="21" xfId="0" applyFont="1" applyFill="1" applyBorder="1" applyAlignment="1" applyProtection="1">
      <alignment horizontal="center" vertical="center" shrinkToFit="1"/>
      <protection locked="0"/>
    </xf>
    <xf numFmtId="0" fontId="11" fillId="3" borderId="13" xfId="0" applyFont="1" applyFill="1" applyBorder="1" applyAlignment="1" applyProtection="1">
      <alignment horizontal="center" vertical="center" shrinkToFit="1"/>
      <protection locked="0"/>
    </xf>
    <xf numFmtId="0" fontId="11" fillId="3" borderId="2" xfId="0" applyFont="1" applyFill="1" applyBorder="1" applyAlignment="1" applyProtection="1">
      <alignment horizontal="center" vertical="center" shrinkToFit="1"/>
      <protection locked="0"/>
    </xf>
    <xf numFmtId="0" fontId="11" fillId="3" borderId="25" xfId="0" applyFont="1" applyFill="1" applyBorder="1" applyAlignment="1" applyProtection="1">
      <alignment horizontal="center" vertical="center" shrinkToFit="1"/>
      <protection locked="0"/>
    </xf>
    <xf numFmtId="179" fontId="11" fillId="3" borderId="7" xfId="0" applyNumberFormat="1" applyFont="1" applyFill="1" applyBorder="1" applyAlignment="1" applyProtection="1">
      <alignment horizontal="center" vertical="center"/>
      <protection locked="0"/>
    </xf>
    <xf numFmtId="179" fontId="11" fillId="3" borderId="6" xfId="0" applyNumberFormat="1" applyFont="1" applyFill="1" applyBorder="1" applyAlignment="1" applyProtection="1">
      <alignment horizontal="center" vertical="center"/>
      <protection locked="0"/>
    </xf>
    <xf numFmtId="177" fontId="11" fillId="3" borderId="7" xfId="0" applyNumberFormat="1" applyFont="1" applyFill="1" applyBorder="1" applyAlignment="1" applyProtection="1">
      <alignment horizontal="right" vertical="center"/>
      <protection locked="0"/>
    </xf>
    <xf numFmtId="177" fontId="11" fillId="3" borderId="5" xfId="0" applyNumberFormat="1" applyFont="1" applyFill="1" applyBorder="1" applyAlignment="1" applyProtection="1">
      <alignment horizontal="right" vertical="center"/>
      <protection locked="0"/>
    </xf>
    <xf numFmtId="177" fontId="6" fillId="0" borderId="4" xfId="0" applyNumberFormat="1" applyFont="1" applyBorder="1" applyAlignment="1" applyProtection="1">
      <alignment horizontal="center" vertical="center"/>
      <protection hidden="1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179" fontId="11" fillId="3" borderId="55" xfId="0" applyNumberFormat="1" applyFont="1" applyFill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hidden="1"/>
    </xf>
    <xf numFmtId="0" fontId="3" fillId="0" borderId="59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0" borderId="71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54" xfId="0" applyFont="1" applyBorder="1" applyAlignment="1" applyProtection="1">
      <alignment horizontal="left" vertical="center"/>
      <protection hidden="1"/>
    </xf>
    <xf numFmtId="0" fontId="14" fillId="0" borderId="3" xfId="0" applyFont="1" applyBorder="1" applyAlignment="1" applyProtection="1">
      <alignment horizontal="center" vertical="top"/>
      <protection hidden="1"/>
    </xf>
    <xf numFmtId="177" fontId="11" fillId="3" borderId="6" xfId="0" applyNumberFormat="1" applyFont="1" applyFill="1" applyBorder="1" applyAlignment="1" applyProtection="1">
      <alignment horizontal="right" vertical="center"/>
      <protection locked="0"/>
    </xf>
    <xf numFmtId="0" fontId="11" fillId="3" borderId="6" xfId="0" applyFont="1" applyFill="1" applyBorder="1" applyAlignment="1" applyProtection="1">
      <alignment horizontal="left" vertical="center" shrinkToFit="1"/>
      <protection locked="0"/>
    </xf>
    <xf numFmtId="0" fontId="11" fillId="3" borderId="3" xfId="0" applyFont="1" applyFill="1" applyBorder="1" applyAlignment="1" applyProtection="1">
      <alignment horizontal="left" vertical="center" shrinkToFit="1"/>
      <protection locked="0"/>
    </xf>
    <xf numFmtId="0" fontId="11" fillId="3" borderId="55" xfId="0" applyFont="1" applyFill="1" applyBorder="1" applyAlignment="1" applyProtection="1">
      <alignment horizontal="left" vertical="center" shrinkToFit="1"/>
      <protection locked="0"/>
    </xf>
    <xf numFmtId="177" fontId="6" fillId="0" borderId="0" xfId="0" applyNumberFormat="1" applyFont="1" applyAlignment="1" applyProtection="1">
      <alignment horizontal="left" vertical="center"/>
      <protection hidden="1"/>
    </xf>
    <xf numFmtId="0" fontId="11" fillId="3" borderId="7" xfId="0" applyFont="1" applyFill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75" xfId="0" applyFont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177" fontId="3" fillId="0" borderId="75" xfId="0" applyNumberFormat="1" applyFont="1" applyBorder="1" applyAlignment="1" applyProtection="1">
      <alignment horizontal="center" vertical="center"/>
      <protection hidden="1"/>
    </xf>
    <xf numFmtId="177" fontId="3" fillId="0" borderId="4" xfId="0" applyNumberFormat="1" applyFont="1" applyBorder="1" applyAlignment="1" applyProtection="1">
      <alignment horizontal="right" vertical="center"/>
      <protection hidden="1"/>
    </xf>
    <xf numFmtId="177" fontId="3" fillId="0" borderId="22" xfId="0" applyNumberFormat="1" applyFont="1" applyBorder="1" applyAlignment="1" applyProtection="1">
      <alignment horizontal="right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179" fontId="3" fillId="0" borderId="75" xfId="0" applyNumberFormat="1" applyFont="1" applyBorder="1" applyAlignment="1" applyProtection="1">
      <alignment horizontal="center" vertical="center"/>
      <protection hidden="1"/>
    </xf>
    <xf numFmtId="178" fontId="3" fillId="0" borderId="4" xfId="0" applyNumberFormat="1" applyFont="1" applyBorder="1" applyAlignment="1" applyProtection="1">
      <alignment horizontal="right" vertical="center"/>
      <protection hidden="1"/>
    </xf>
    <xf numFmtId="178" fontId="3" fillId="0" borderId="22" xfId="0" applyNumberFormat="1" applyFont="1" applyBorder="1" applyAlignment="1" applyProtection="1">
      <alignment horizontal="right" vertical="center"/>
      <protection hidden="1"/>
    </xf>
    <xf numFmtId="177" fontId="3" fillId="3" borderId="7" xfId="0" applyNumberFormat="1" applyFont="1" applyFill="1" applyBorder="1" applyAlignment="1" applyProtection="1">
      <alignment horizontal="center" vertical="center"/>
      <protection locked="0" hidden="1"/>
    </xf>
    <xf numFmtId="179" fontId="3" fillId="0" borderId="4" xfId="0" applyNumberFormat="1" applyFont="1" applyBorder="1" applyAlignment="1" applyProtection="1">
      <alignment horizontal="center" vertical="center"/>
      <protection hidden="1"/>
    </xf>
    <xf numFmtId="179" fontId="3" fillId="0" borderId="0" xfId="0" applyNumberFormat="1" applyFont="1" applyAlignment="1" applyProtection="1">
      <alignment horizontal="center" vertical="center"/>
      <protection hidden="1"/>
    </xf>
    <xf numFmtId="179" fontId="3" fillId="0" borderId="2" xfId="0" applyNumberFormat="1" applyFont="1" applyBorder="1" applyAlignment="1" applyProtection="1">
      <alignment horizontal="center" vertical="center"/>
      <protection hidden="1"/>
    </xf>
    <xf numFmtId="177" fontId="7" fillId="0" borderId="18" xfId="0" applyNumberFormat="1" applyFont="1" applyBorder="1" applyAlignment="1" applyProtection="1">
      <alignment horizontal="left" vertical="top" wrapText="1"/>
      <protection hidden="1"/>
    </xf>
    <xf numFmtId="177" fontId="7" fillId="0" borderId="18" xfId="0" applyNumberFormat="1" applyFont="1" applyBorder="1" applyAlignment="1" applyProtection="1">
      <alignment horizontal="left" vertical="top"/>
      <protection hidden="1"/>
    </xf>
    <xf numFmtId="177" fontId="3" fillId="0" borderId="82" xfId="0" applyNumberFormat="1" applyFont="1" applyBorder="1" applyAlignment="1" applyProtection="1">
      <alignment horizontal="center" vertical="center"/>
      <protection hidden="1"/>
    </xf>
    <xf numFmtId="177" fontId="3" fillId="0" borderId="7" xfId="0" applyNumberFormat="1" applyFont="1" applyBorder="1" applyAlignment="1" applyProtection="1">
      <alignment horizontal="center" vertical="center"/>
      <protection hidden="1"/>
    </xf>
    <xf numFmtId="177" fontId="3" fillId="0" borderId="5" xfId="0" applyNumberFormat="1" applyFont="1" applyBorder="1" applyAlignment="1" applyProtection="1">
      <alignment horizontal="center" vertical="center"/>
      <protection hidden="1"/>
    </xf>
    <xf numFmtId="179" fontId="3" fillId="0" borderId="22" xfId="0" applyNumberFormat="1" applyFont="1" applyBorder="1" applyAlignment="1" applyProtection="1">
      <alignment horizontal="center" vertical="center"/>
      <protection hidden="1"/>
    </xf>
    <xf numFmtId="179" fontId="3" fillId="0" borderId="16" xfId="0" applyNumberFormat="1" applyFont="1" applyBorder="1" applyAlignment="1" applyProtection="1">
      <alignment horizontal="center" vertical="center"/>
      <protection hidden="1"/>
    </xf>
    <xf numFmtId="179" fontId="3" fillId="0" borderId="26" xfId="0" applyNumberFormat="1" applyFont="1" applyBorder="1" applyAlignment="1" applyProtection="1">
      <alignment horizontal="center" vertical="center"/>
      <protection hidden="1"/>
    </xf>
    <xf numFmtId="0" fontId="3" fillId="5" borderId="5" xfId="0" applyFont="1" applyFill="1" applyBorder="1" applyAlignment="1" applyProtection="1">
      <alignment horizontal="center" vertical="center" wrapText="1"/>
      <protection hidden="1"/>
    </xf>
    <xf numFmtId="0" fontId="3" fillId="5" borderId="5" xfId="0" applyFont="1" applyFill="1" applyBorder="1" applyAlignment="1" applyProtection="1">
      <alignment horizontal="center" vertical="center"/>
      <protection hidden="1"/>
    </xf>
    <xf numFmtId="0" fontId="3" fillId="0" borderId="43" xfId="0" applyFont="1" applyBorder="1" applyAlignment="1" applyProtection="1">
      <alignment horizontal="center" vertical="center" wrapText="1"/>
      <protection hidden="1"/>
    </xf>
    <xf numFmtId="0" fontId="3" fillId="0" borderId="43" xfId="0" applyFont="1" applyBorder="1" applyAlignment="1" applyProtection="1">
      <alignment horizontal="center" vertical="center"/>
      <protection hidden="1"/>
    </xf>
    <xf numFmtId="177" fontId="3" fillId="0" borderId="61" xfId="0" applyNumberFormat="1" applyFont="1" applyBorder="1" applyAlignment="1" applyProtection="1">
      <alignment horizontal="right" vertical="center"/>
      <protection hidden="1"/>
    </xf>
    <xf numFmtId="177" fontId="3" fillId="0" borderId="62" xfId="0" applyNumberFormat="1" applyFont="1" applyBorder="1" applyAlignment="1" applyProtection="1">
      <alignment horizontal="right" vertical="center"/>
      <protection hidden="1"/>
    </xf>
    <xf numFmtId="177" fontId="3" fillId="0" borderId="63" xfId="0" applyNumberFormat="1" applyFont="1" applyBorder="1" applyAlignment="1" applyProtection="1">
      <alignment horizontal="right" vertical="center"/>
      <protection hidden="1"/>
    </xf>
    <xf numFmtId="177" fontId="3" fillId="0" borderId="64" xfId="0" applyNumberFormat="1" applyFont="1" applyBorder="1" applyAlignment="1" applyProtection="1">
      <alignment horizontal="right" vertical="center"/>
      <protection hidden="1"/>
    </xf>
    <xf numFmtId="177" fontId="3" fillId="0" borderId="65" xfId="0" applyNumberFormat="1" applyFont="1" applyBorder="1" applyAlignment="1" applyProtection="1">
      <alignment horizontal="right" vertical="center"/>
      <protection hidden="1"/>
    </xf>
    <xf numFmtId="177" fontId="3" fillId="0" borderId="66" xfId="0" applyNumberFormat="1" applyFont="1" applyBorder="1" applyAlignment="1" applyProtection="1">
      <alignment horizontal="right" vertical="center"/>
      <protection hidden="1"/>
    </xf>
    <xf numFmtId="177" fontId="7" fillId="0" borderId="18" xfId="0" applyNumberFormat="1" applyFont="1" applyBorder="1" applyAlignment="1" applyProtection="1">
      <alignment horizontal="left" vertical="center" wrapText="1"/>
      <protection hidden="1"/>
    </xf>
    <xf numFmtId="177" fontId="3" fillId="0" borderId="18" xfId="0" applyNumberFormat="1" applyFont="1" applyBorder="1" applyAlignment="1" applyProtection="1">
      <alignment horizontal="left" vertical="center" wrapText="1"/>
      <protection hidden="1"/>
    </xf>
    <xf numFmtId="177" fontId="3" fillId="0" borderId="57" xfId="0" applyNumberFormat="1" applyFont="1" applyBorder="1" applyAlignment="1" applyProtection="1">
      <alignment horizontal="right" vertical="center"/>
      <protection hidden="1"/>
    </xf>
    <xf numFmtId="179" fontId="11" fillId="0" borderId="7" xfId="0" applyNumberFormat="1" applyFont="1" applyBorder="1" applyAlignment="1" applyProtection="1">
      <alignment horizontal="center" vertical="center"/>
      <protection hidden="1"/>
    </xf>
    <xf numFmtId="0" fontId="6" fillId="0" borderId="58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177" fontId="3" fillId="0" borderId="60" xfId="0" applyNumberFormat="1" applyFont="1" applyBorder="1" applyAlignment="1" applyProtection="1">
      <alignment horizontal="right" vertical="center"/>
      <protection hidden="1"/>
    </xf>
    <xf numFmtId="177" fontId="3" fillId="0" borderId="33" xfId="0" applyNumberFormat="1" applyFont="1" applyBorder="1" applyAlignment="1" applyProtection="1">
      <alignment horizontal="right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177" fontId="3" fillId="0" borderId="56" xfId="0" applyNumberFormat="1" applyFont="1" applyBorder="1" applyAlignment="1" applyProtection="1">
      <alignment horizontal="right" vertical="center"/>
      <protection hidden="1"/>
    </xf>
    <xf numFmtId="183" fontId="3" fillId="0" borderId="38" xfId="0" applyNumberFormat="1" applyFont="1" applyBorder="1" applyAlignment="1" applyProtection="1">
      <alignment horizontal="right" vertical="center"/>
      <protection hidden="1"/>
    </xf>
    <xf numFmtId="183" fontId="3" fillId="0" borderId="39" xfId="0" applyNumberFormat="1" applyFont="1" applyBorder="1" applyAlignment="1" applyProtection="1">
      <alignment horizontal="right" vertical="center"/>
      <protection hidden="1"/>
    </xf>
    <xf numFmtId="183" fontId="3" fillId="0" borderId="40" xfId="0" applyNumberFormat="1" applyFont="1" applyBorder="1" applyAlignment="1" applyProtection="1">
      <alignment horizontal="right" vertical="center"/>
      <protection hidden="1"/>
    </xf>
    <xf numFmtId="177" fontId="3" fillId="0" borderId="6" xfId="0" applyNumberFormat="1" applyFont="1" applyBorder="1" applyAlignment="1" applyProtection="1">
      <alignment horizontal="center" vertical="center"/>
      <protection hidden="1"/>
    </xf>
    <xf numFmtId="177" fontId="3" fillId="0" borderId="3" xfId="0" applyNumberFormat="1" applyFont="1" applyBorder="1" applyAlignment="1" applyProtection="1">
      <alignment horizontal="center" vertical="center"/>
      <protection hidden="1"/>
    </xf>
    <xf numFmtId="177" fontId="3" fillId="0" borderId="31" xfId="0" applyNumberFormat="1" applyFont="1" applyBorder="1" applyAlignment="1" applyProtection="1">
      <alignment horizontal="center" vertical="center"/>
      <protection hidden="1"/>
    </xf>
    <xf numFmtId="0" fontId="9" fillId="0" borderId="83" xfId="0" applyFont="1" applyBorder="1" applyAlignment="1" applyProtection="1">
      <alignment horizontal="center" vertical="center"/>
      <protection hidden="1"/>
    </xf>
    <xf numFmtId="0" fontId="9" fillId="0" borderId="30" xfId="0" applyFont="1" applyBorder="1" applyAlignment="1" applyProtection="1">
      <alignment horizontal="center" vertical="center"/>
      <protection hidden="1"/>
    </xf>
    <xf numFmtId="0" fontId="9" fillId="0" borderId="29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 shrinkToFit="1"/>
      <protection hidden="1"/>
    </xf>
    <xf numFmtId="0" fontId="8" fillId="0" borderId="76" xfId="0" applyFont="1" applyBorder="1" applyAlignment="1" applyProtection="1">
      <alignment horizontal="center" vertical="center" shrinkToFit="1"/>
      <protection hidden="1"/>
    </xf>
    <xf numFmtId="0" fontId="3" fillId="0" borderId="70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177" fontId="3" fillId="2" borderId="17" xfId="0" applyNumberFormat="1" applyFont="1" applyFill="1" applyBorder="1" applyAlignment="1" applyProtection="1">
      <alignment horizontal="center" vertical="center"/>
      <protection hidden="1"/>
    </xf>
    <xf numFmtId="177" fontId="3" fillId="2" borderId="18" xfId="0" applyNumberFormat="1" applyFont="1" applyFill="1" applyBorder="1" applyAlignment="1" applyProtection="1">
      <alignment horizontal="center" vertical="center"/>
      <protection hidden="1"/>
    </xf>
    <xf numFmtId="177" fontId="3" fillId="2" borderId="9" xfId="0" applyNumberFormat="1" applyFont="1" applyFill="1" applyBorder="1" applyAlignment="1" applyProtection="1">
      <alignment horizontal="center" vertical="center"/>
      <protection hidden="1"/>
    </xf>
    <xf numFmtId="0" fontId="3" fillId="0" borderId="78" xfId="0" applyFont="1" applyBorder="1" applyAlignment="1" applyProtection="1">
      <alignment horizontal="center" vertical="center"/>
      <protection hidden="1"/>
    </xf>
    <xf numFmtId="0" fontId="3" fillId="0" borderId="79" xfId="0" applyFont="1" applyBorder="1" applyAlignment="1" applyProtection="1">
      <alignment horizontal="center" vertical="center"/>
      <protection hidden="1"/>
    </xf>
    <xf numFmtId="0" fontId="3" fillId="0" borderId="80" xfId="0" applyFont="1" applyBorder="1" applyAlignment="1" applyProtection="1">
      <alignment horizontal="center" vertical="center"/>
      <protection hidden="1"/>
    </xf>
    <xf numFmtId="0" fontId="9" fillId="0" borderId="28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10" fillId="0" borderId="76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179" fontId="3" fillId="0" borderId="5" xfId="0" applyNumberFormat="1" applyFont="1" applyBorder="1" applyAlignment="1" applyProtection="1">
      <alignment horizontal="center" vertical="center"/>
      <protection hidden="1"/>
    </xf>
    <xf numFmtId="0" fontId="9" fillId="0" borderId="76" xfId="0" applyFont="1" applyBorder="1" applyAlignment="1" applyProtection="1">
      <alignment horizontal="center" vertical="center"/>
      <protection hidden="1"/>
    </xf>
    <xf numFmtId="177" fontId="3" fillId="0" borderId="88" xfId="0" applyNumberFormat="1" applyFont="1" applyBorder="1" applyAlignment="1" applyProtection="1">
      <alignment horizontal="center" vertical="center"/>
      <protection hidden="1"/>
    </xf>
    <xf numFmtId="177" fontId="3" fillId="0" borderId="89" xfId="0" applyNumberFormat="1" applyFont="1" applyBorder="1" applyAlignment="1" applyProtection="1">
      <alignment horizontal="center" vertical="center"/>
      <protection hidden="1"/>
    </xf>
    <xf numFmtId="177" fontId="3" fillId="0" borderId="90" xfId="0" applyNumberFormat="1" applyFont="1" applyBorder="1" applyAlignment="1" applyProtection="1">
      <alignment horizontal="center" vertical="center"/>
      <protection hidden="1"/>
    </xf>
    <xf numFmtId="177" fontId="10" fillId="3" borderId="88" xfId="0" applyNumberFormat="1" applyFont="1" applyFill="1" applyBorder="1" applyAlignment="1" applyProtection="1">
      <alignment horizontal="center" vertical="center"/>
      <protection locked="0" hidden="1"/>
    </xf>
    <xf numFmtId="177" fontId="10" fillId="3" borderId="89" xfId="0" applyNumberFormat="1" applyFont="1" applyFill="1" applyBorder="1" applyAlignment="1" applyProtection="1">
      <alignment horizontal="center" vertical="center"/>
      <protection locked="0" hidden="1"/>
    </xf>
    <xf numFmtId="177" fontId="10" fillId="3" borderId="90" xfId="0" applyNumberFormat="1" applyFont="1" applyFill="1" applyBorder="1" applyAlignment="1" applyProtection="1">
      <alignment horizontal="center" vertical="center"/>
      <protection locked="0" hidden="1"/>
    </xf>
    <xf numFmtId="179" fontId="3" fillId="0" borderId="28" xfId="0" applyNumberFormat="1" applyFont="1" applyBorder="1" applyAlignment="1" applyProtection="1">
      <alignment horizontal="center" vertical="center"/>
      <protection hidden="1"/>
    </xf>
    <xf numFmtId="179" fontId="3" fillId="0" borderId="30" xfId="0" applyNumberFormat="1" applyFont="1" applyBorder="1" applyAlignment="1" applyProtection="1">
      <alignment horizontal="center" vertical="center"/>
      <protection hidden="1"/>
    </xf>
    <xf numFmtId="177" fontId="3" fillId="0" borderId="55" xfId="0" applyNumberFormat="1" applyFont="1" applyBorder="1" applyAlignment="1" applyProtection="1">
      <alignment horizontal="center" vertical="center"/>
      <protection hidden="1"/>
    </xf>
    <xf numFmtId="177" fontId="3" fillId="0" borderId="22" xfId="0" applyNumberFormat="1" applyFont="1" applyBorder="1" applyAlignment="1" applyProtection="1">
      <alignment horizontal="center" vertical="center" wrapText="1"/>
      <protection hidden="1"/>
    </xf>
    <xf numFmtId="177" fontId="3" fillId="0" borderId="26" xfId="0" applyNumberFormat="1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179" fontId="3" fillId="2" borderId="5" xfId="0" applyNumberFormat="1" applyFont="1" applyFill="1" applyBorder="1" applyAlignment="1" applyProtection="1">
      <alignment horizontal="center" vertical="center"/>
      <protection hidden="1"/>
    </xf>
    <xf numFmtId="177" fontId="3" fillId="0" borderId="18" xfId="0" applyNumberFormat="1" applyFont="1" applyBorder="1" applyAlignment="1" applyProtection="1">
      <alignment horizontal="center" vertical="center"/>
      <protection hidden="1"/>
    </xf>
    <xf numFmtId="179" fontId="3" fillId="0" borderId="7" xfId="0" applyNumberFormat="1" applyFont="1" applyBorder="1" applyAlignment="1" applyProtection="1">
      <alignment horizontal="center" vertical="center"/>
      <protection hidden="1"/>
    </xf>
    <xf numFmtId="177" fontId="9" fillId="0" borderId="5" xfId="0" applyNumberFormat="1" applyFont="1" applyBorder="1" applyAlignment="1" applyProtection="1">
      <alignment horizontal="center" vertical="center"/>
      <protection hidden="1"/>
    </xf>
    <xf numFmtId="179" fontId="3" fillId="0" borderId="5" xfId="0" applyNumberFormat="1" applyFont="1" applyBorder="1" applyAlignment="1" applyProtection="1">
      <alignment horizontal="center" vertical="center" wrapText="1"/>
      <protection hidden="1"/>
    </xf>
    <xf numFmtId="179" fontId="10" fillId="0" borderId="5" xfId="0" applyNumberFormat="1" applyFont="1" applyBorder="1" applyAlignment="1" applyProtection="1">
      <alignment horizontal="center" vertical="center"/>
      <protection hidden="1"/>
    </xf>
    <xf numFmtId="177" fontId="10" fillId="3" borderId="5" xfId="0" applyNumberFormat="1" applyFont="1" applyFill="1" applyBorder="1" applyAlignment="1" applyProtection="1">
      <alignment horizontal="center" vertical="center"/>
      <protection locked="0" hidden="1"/>
    </xf>
    <xf numFmtId="179" fontId="3" fillId="0" borderId="3" xfId="0" applyNumberFormat="1" applyFont="1" applyBorder="1" applyAlignment="1" applyProtection="1">
      <alignment horizontal="center" vertical="center"/>
      <protection hidden="1"/>
    </xf>
    <xf numFmtId="179" fontId="3" fillId="0" borderId="31" xfId="0" applyNumberFormat="1" applyFont="1" applyBorder="1" applyAlignment="1" applyProtection="1">
      <alignment horizontal="center" vertical="center"/>
      <protection hidden="1"/>
    </xf>
    <xf numFmtId="179" fontId="3" fillId="0" borderId="9" xfId="0" applyNumberFormat="1" applyFont="1" applyBorder="1" applyAlignment="1" applyProtection="1">
      <alignment horizontal="center" vertical="center"/>
      <protection hidden="1"/>
    </xf>
    <xf numFmtId="179" fontId="3" fillId="2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177" fontId="3" fillId="0" borderId="93" xfId="0" applyNumberFormat="1" applyFont="1" applyBorder="1" applyAlignment="1" applyProtection="1">
      <alignment horizontal="right" vertical="center"/>
      <protection hidden="1"/>
    </xf>
    <xf numFmtId="177" fontId="3" fillId="0" borderId="94" xfId="0" applyNumberFormat="1" applyFont="1" applyBorder="1" applyAlignment="1" applyProtection="1">
      <alignment horizontal="right" vertical="center"/>
      <protection hidden="1"/>
    </xf>
    <xf numFmtId="0" fontId="3" fillId="0" borderId="28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center" vertical="center"/>
      <protection hidden="1"/>
    </xf>
    <xf numFmtId="179" fontId="3" fillId="2" borderId="8" xfId="0" applyNumberFormat="1" applyFont="1" applyFill="1" applyBorder="1" applyAlignment="1" applyProtection="1">
      <alignment horizontal="center" vertical="center"/>
      <protection hidden="1"/>
    </xf>
    <xf numFmtId="0" fontId="3" fillId="0" borderId="46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 wrapText="1" shrinkToFit="1"/>
      <protection hidden="1"/>
    </xf>
    <xf numFmtId="177" fontId="3" fillId="2" borderId="47" xfId="0" applyNumberFormat="1" applyFont="1" applyFill="1" applyBorder="1" applyAlignment="1" applyProtection="1">
      <alignment horizontal="center" vertical="center"/>
      <protection hidden="1"/>
    </xf>
    <xf numFmtId="178" fontId="3" fillId="0" borderId="46" xfId="0" applyNumberFormat="1" applyFont="1" applyBorder="1" applyAlignment="1" applyProtection="1">
      <alignment horizontal="right" vertical="center"/>
      <protection hidden="1"/>
    </xf>
    <xf numFmtId="178" fontId="3" fillId="0" borderId="1" xfId="0" applyNumberFormat="1" applyFont="1" applyBorder="1" applyAlignment="1" applyProtection="1">
      <alignment horizontal="right" vertical="center"/>
      <protection hidden="1"/>
    </xf>
    <xf numFmtId="178" fontId="3" fillId="0" borderId="54" xfId="0" applyNumberFormat="1" applyFont="1" applyBorder="1" applyAlignment="1" applyProtection="1">
      <alignment horizontal="right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179" fontId="3" fillId="0" borderId="27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179" fontId="3" fillId="0" borderId="29" xfId="0" applyNumberFormat="1" applyFont="1" applyBorder="1" applyAlignment="1" applyProtection="1">
      <alignment horizontal="center" vertical="center"/>
      <protection hidden="1"/>
    </xf>
    <xf numFmtId="0" fontId="9" fillId="0" borderId="28" xfId="0" applyFont="1" applyBorder="1" applyAlignment="1" applyProtection="1">
      <alignment horizontal="left" vertical="center"/>
      <protection hidden="1"/>
    </xf>
    <xf numFmtId="0" fontId="9" fillId="0" borderId="29" xfId="0" applyFont="1" applyBorder="1" applyAlignment="1" applyProtection="1">
      <alignment horizontal="left" vertical="center"/>
      <protection hidden="1"/>
    </xf>
    <xf numFmtId="177" fontId="3" fillId="0" borderId="17" xfId="0" applyNumberFormat="1" applyFont="1" applyBorder="1" applyAlignment="1" applyProtection="1">
      <alignment horizontal="center" vertical="center"/>
      <protection hidden="1"/>
    </xf>
    <xf numFmtId="177" fontId="3" fillId="0" borderId="9" xfId="0" applyNumberFormat="1" applyFont="1" applyBorder="1" applyAlignment="1" applyProtection="1">
      <alignment horizontal="center" vertical="center"/>
      <protection hidden="1"/>
    </xf>
    <xf numFmtId="0" fontId="9" fillId="0" borderId="76" xfId="0" applyFont="1" applyBorder="1" applyAlignment="1" applyProtection="1">
      <alignment horizontal="left" vertical="center"/>
      <protection hidden="1"/>
    </xf>
    <xf numFmtId="177" fontId="3" fillId="2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74" xfId="0" applyFont="1" applyBorder="1" applyAlignment="1" applyProtection="1">
      <alignment horizontal="center" vertical="center"/>
      <protection hidden="1"/>
    </xf>
    <xf numFmtId="0" fontId="3" fillId="0" borderId="72" xfId="0" applyFont="1" applyBorder="1" applyAlignment="1" applyProtection="1">
      <alignment horizontal="center" vertical="center"/>
      <protection hidden="1"/>
    </xf>
    <xf numFmtId="0" fontId="3" fillId="0" borderId="73" xfId="0" applyFont="1" applyBorder="1" applyAlignment="1" applyProtection="1">
      <alignment horizontal="center" vertical="center"/>
      <protection hidden="1"/>
    </xf>
    <xf numFmtId="0" fontId="3" fillId="0" borderId="49" xfId="0" applyFont="1" applyBorder="1" applyAlignment="1" applyProtection="1">
      <alignment horizontal="center" vertical="center"/>
      <protection hidden="1"/>
    </xf>
    <xf numFmtId="0" fontId="3" fillId="0" borderId="47" xfId="0" applyFont="1" applyBorder="1" applyAlignment="1" applyProtection="1">
      <alignment horizontal="center" vertical="center"/>
      <protection hidden="1"/>
    </xf>
    <xf numFmtId="178" fontId="3" fillId="0" borderId="45" xfId="0" applyNumberFormat="1" applyFont="1" applyBorder="1" applyAlignment="1" applyProtection="1">
      <alignment horizontal="right" vertical="center"/>
      <protection hidden="1"/>
    </xf>
    <xf numFmtId="178" fontId="3" fillId="0" borderId="42" xfId="0" applyNumberFormat="1" applyFont="1" applyBorder="1" applyAlignment="1" applyProtection="1">
      <alignment horizontal="right" vertical="center"/>
      <protection hidden="1"/>
    </xf>
    <xf numFmtId="179" fontId="3" fillId="0" borderId="51" xfId="0" applyNumberFormat="1" applyFont="1" applyBorder="1" applyAlignment="1" applyProtection="1">
      <alignment horizontal="center" vertical="center"/>
      <protection hidden="1"/>
    </xf>
    <xf numFmtId="0" fontId="2" fillId="0" borderId="49" xfId="0" applyFont="1" applyBorder="1" applyAlignment="1" applyProtection="1">
      <alignment horizontal="center" vertical="center" wrapText="1"/>
      <protection hidden="1"/>
    </xf>
    <xf numFmtId="0" fontId="2" fillId="0" borderId="47" xfId="0" applyFont="1" applyBorder="1" applyAlignment="1" applyProtection="1">
      <alignment horizontal="center" vertical="center"/>
      <protection hidden="1"/>
    </xf>
    <xf numFmtId="179" fontId="3" fillId="2" borderId="51" xfId="0" applyNumberFormat="1" applyFont="1" applyFill="1" applyBorder="1" applyAlignment="1" applyProtection="1">
      <alignment horizontal="center" vertical="center"/>
      <protection hidden="1"/>
    </xf>
    <xf numFmtId="0" fontId="3" fillId="0" borderId="58" xfId="0" applyFont="1" applyBorder="1" applyAlignment="1" applyProtection="1">
      <alignment horizontal="right" vertical="center"/>
      <protection hidden="1"/>
    </xf>
    <xf numFmtId="0" fontId="3" fillId="0" borderId="59" xfId="0" applyFont="1" applyBorder="1" applyAlignment="1" applyProtection="1">
      <alignment horizontal="right" vertical="center"/>
      <protection hidden="1"/>
    </xf>
    <xf numFmtId="0" fontId="3" fillId="0" borderId="70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3" fillId="0" borderId="51" xfId="0" applyFont="1" applyBorder="1" applyAlignment="1" applyProtection="1">
      <alignment horizontal="center" vertical="center"/>
      <protection hidden="1"/>
    </xf>
    <xf numFmtId="0" fontId="9" fillId="0" borderId="83" xfId="0" applyFont="1" applyBorder="1" applyAlignment="1" applyProtection="1">
      <alignment horizontal="left" vertical="center"/>
      <protection hidden="1"/>
    </xf>
    <xf numFmtId="0" fontId="3" fillId="0" borderId="77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right" vertical="center" shrinkToFit="1"/>
      <protection hidden="1"/>
    </xf>
    <xf numFmtId="0" fontId="7" fillId="0" borderId="2" xfId="0" applyFont="1" applyBorder="1" applyAlignment="1" applyProtection="1">
      <alignment horizontal="right" vertical="center" shrinkToFit="1"/>
      <protection hidden="1"/>
    </xf>
    <xf numFmtId="0" fontId="7" fillId="0" borderId="26" xfId="0" applyFont="1" applyBorder="1" applyAlignment="1" applyProtection="1">
      <alignment horizontal="right" vertical="center" shrinkToFit="1"/>
      <protection hidden="1"/>
    </xf>
    <xf numFmtId="0" fontId="7" fillId="0" borderId="14" xfId="0" applyFont="1" applyBorder="1" applyAlignment="1" applyProtection="1">
      <alignment horizontal="right" vertical="center" shrinkToFit="1"/>
      <protection hidden="1"/>
    </xf>
    <xf numFmtId="0" fontId="7" fillId="0" borderId="4" xfId="0" applyFont="1" applyBorder="1" applyAlignment="1" applyProtection="1">
      <alignment horizontal="right" vertical="center" shrinkToFit="1"/>
      <protection hidden="1"/>
    </xf>
    <xf numFmtId="0" fontId="7" fillId="0" borderId="22" xfId="0" applyFont="1" applyBorder="1" applyAlignment="1" applyProtection="1">
      <alignment horizontal="right" vertical="center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43112</xdr:colOff>
      <xdr:row>2</xdr:row>
      <xdr:rowOff>24062</xdr:rowOff>
    </xdr:from>
    <xdr:to>
      <xdr:col>16</xdr:col>
      <xdr:colOff>243137</xdr:colOff>
      <xdr:row>2</xdr:row>
      <xdr:rowOff>157412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999AC4E-65C8-48CC-BDD1-7EBF9706763F}"/>
            </a:ext>
          </a:extLst>
        </xdr:cNvPr>
        <xdr:cNvSpPr/>
      </xdr:nvSpPr>
      <xdr:spPr>
        <a:xfrm>
          <a:off x="8425112" y="347912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43112</xdr:colOff>
      <xdr:row>3</xdr:row>
      <xdr:rowOff>14537</xdr:rowOff>
    </xdr:from>
    <xdr:to>
      <xdr:col>16</xdr:col>
      <xdr:colOff>243137</xdr:colOff>
      <xdr:row>3</xdr:row>
      <xdr:rowOff>147887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092E22F-9191-4A6E-8774-87368727865D}"/>
            </a:ext>
          </a:extLst>
        </xdr:cNvPr>
        <xdr:cNvSpPr/>
      </xdr:nvSpPr>
      <xdr:spPr>
        <a:xfrm>
          <a:off x="8425112" y="500312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52637</xdr:colOff>
      <xdr:row>4</xdr:row>
      <xdr:rowOff>14537</xdr:rowOff>
    </xdr:from>
    <xdr:to>
      <xdr:col>16</xdr:col>
      <xdr:colOff>252662</xdr:colOff>
      <xdr:row>4</xdr:row>
      <xdr:rowOff>147887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99CB6A6-8F2E-43F1-B67F-923D0C4A7BC9}"/>
            </a:ext>
          </a:extLst>
        </xdr:cNvPr>
        <xdr:cNvSpPr/>
      </xdr:nvSpPr>
      <xdr:spPr>
        <a:xfrm>
          <a:off x="8434637" y="662237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52637</xdr:colOff>
      <xdr:row>5</xdr:row>
      <xdr:rowOff>14537</xdr:rowOff>
    </xdr:from>
    <xdr:to>
      <xdr:col>16</xdr:col>
      <xdr:colOff>252662</xdr:colOff>
      <xdr:row>5</xdr:row>
      <xdr:rowOff>138362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FFCE0EF-9319-4F34-B1BD-A176D02388D4}"/>
            </a:ext>
          </a:extLst>
        </xdr:cNvPr>
        <xdr:cNvSpPr/>
      </xdr:nvSpPr>
      <xdr:spPr>
        <a:xfrm>
          <a:off x="8434637" y="824162"/>
          <a:ext cx="200025" cy="12382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43112</xdr:colOff>
      <xdr:row>6</xdr:row>
      <xdr:rowOff>14537</xdr:rowOff>
    </xdr:from>
    <xdr:to>
      <xdr:col>16</xdr:col>
      <xdr:colOff>243137</xdr:colOff>
      <xdr:row>6</xdr:row>
      <xdr:rowOff>147887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E797EA7-3368-4148-9C02-8D46A7E6932A}"/>
            </a:ext>
          </a:extLst>
        </xdr:cNvPr>
        <xdr:cNvSpPr/>
      </xdr:nvSpPr>
      <xdr:spPr>
        <a:xfrm>
          <a:off x="8425112" y="986087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43112</xdr:colOff>
      <xdr:row>7</xdr:row>
      <xdr:rowOff>14537</xdr:rowOff>
    </xdr:from>
    <xdr:to>
      <xdr:col>16</xdr:col>
      <xdr:colOff>243137</xdr:colOff>
      <xdr:row>7</xdr:row>
      <xdr:rowOff>147887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2264D383-9825-4454-9C04-FEFD9948F2CB}"/>
            </a:ext>
          </a:extLst>
        </xdr:cNvPr>
        <xdr:cNvSpPr/>
      </xdr:nvSpPr>
      <xdr:spPr>
        <a:xfrm>
          <a:off x="8425112" y="1148012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43112</xdr:colOff>
      <xdr:row>8</xdr:row>
      <xdr:rowOff>12030</xdr:rowOff>
    </xdr:from>
    <xdr:to>
      <xdr:col>16</xdr:col>
      <xdr:colOff>243137</xdr:colOff>
      <xdr:row>8</xdr:row>
      <xdr:rowOff>143876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435F9CB7-05DA-4242-BE66-E8722FD8D2CD}"/>
            </a:ext>
          </a:extLst>
        </xdr:cNvPr>
        <xdr:cNvSpPr/>
      </xdr:nvSpPr>
      <xdr:spPr>
        <a:xfrm>
          <a:off x="8425112" y="1307430"/>
          <a:ext cx="200025" cy="131846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43112</xdr:colOff>
      <xdr:row>9</xdr:row>
      <xdr:rowOff>15540</xdr:rowOff>
    </xdr:from>
    <xdr:to>
      <xdr:col>16</xdr:col>
      <xdr:colOff>243137</xdr:colOff>
      <xdr:row>9</xdr:row>
      <xdr:rowOff>148890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D5499BF8-9E2D-4D7F-98E6-EDB11CF7648D}"/>
            </a:ext>
          </a:extLst>
        </xdr:cNvPr>
        <xdr:cNvSpPr/>
      </xdr:nvSpPr>
      <xdr:spPr>
        <a:xfrm>
          <a:off x="8425112" y="1472865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43112</xdr:colOff>
      <xdr:row>10</xdr:row>
      <xdr:rowOff>6015</xdr:rowOff>
    </xdr:from>
    <xdr:to>
      <xdr:col>16</xdr:col>
      <xdr:colOff>243137</xdr:colOff>
      <xdr:row>10</xdr:row>
      <xdr:rowOff>139365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BE6FAE7B-D08D-4D5C-858B-863483E0A578}"/>
            </a:ext>
          </a:extLst>
        </xdr:cNvPr>
        <xdr:cNvSpPr/>
      </xdr:nvSpPr>
      <xdr:spPr>
        <a:xfrm>
          <a:off x="8425112" y="1625265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52637</xdr:colOff>
      <xdr:row>11</xdr:row>
      <xdr:rowOff>6014</xdr:rowOff>
    </xdr:from>
    <xdr:to>
      <xdr:col>16</xdr:col>
      <xdr:colOff>252662</xdr:colOff>
      <xdr:row>11</xdr:row>
      <xdr:rowOff>139364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1EEDDF23-379E-49E1-92EC-DA7F0459EB4C}"/>
            </a:ext>
          </a:extLst>
        </xdr:cNvPr>
        <xdr:cNvSpPr/>
      </xdr:nvSpPr>
      <xdr:spPr>
        <a:xfrm>
          <a:off x="8434637" y="1787189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52637</xdr:colOff>
      <xdr:row>12</xdr:row>
      <xdr:rowOff>6014</xdr:rowOff>
    </xdr:from>
    <xdr:to>
      <xdr:col>16</xdr:col>
      <xdr:colOff>252662</xdr:colOff>
      <xdr:row>12</xdr:row>
      <xdr:rowOff>129839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7D907BCA-AB6D-48BC-9134-F8445587D7D3}"/>
            </a:ext>
          </a:extLst>
        </xdr:cNvPr>
        <xdr:cNvSpPr/>
      </xdr:nvSpPr>
      <xdr:spPr>
        <a:xfrm>
          <a:off x="8434637" y="1949114"/>
          <a:ext cx="200025" cy="12382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43112</xdr:colOff>
      <xdr:row>13</xdr:row>
      <xdr:rowOff>6014</xdr:rowOff>
    </xdr:from>
    <xdr:to>
      <xdr:col>16</xdr:col>
      <xdr:colOff>243137</xdr:colOff>
      <xdr:row>13</xdr:row>
      <xdr:rowOff>139364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E83869E2-B7A4-40F6-8701-4FC39D53CA18}"/>
            </a:ext>
          </a:extLst>
        </xdr:cNvPr>
        <xdr:cNvSpPr/>
      </xdr:nvSpPr>
      <xdr:spPr>
        <a:xfrm>
          <a:off x="8425112" y="2111039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43112</xdr:colOff>
      <xdr:row>14</xdr:row>
      <xdr:rowOff>6014</xdr:rowOff>
    </xdr:from>
    <xdr:to>
      <xdr:col>16</xdr:col>
      <xdr:colOff>243137</xdr:colOff>
      <xdr:row>14</xdr:row>
      <xdr:rowOff>139364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1C487916-8546-4762-8ABB-AEDD725CAF5A}"/>
            </a:ext>
          </a:extLst>
        </xdr:cNvPr>
        <xdr:cNvSpPr/>
      </xdr:nvSpPr>
      <xdr:spPr>
        <a:xfrm>
          <a:off x="8425112" y="2272964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43112</xdr:colOff>
      <xdr:row>15</xdr:row>
      <xdr:rowOff>3507</xdr:rowOff>
    </xdr:from>
    <xdr:to>
      <xdr:col>16</xdr:col>
      <xdr:colOff>243137</xdr:colOff>
      <xdr:row>15</xdr:row>
      <xdr:rowOff>135353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65341BA6-C0FA-4254-8690-856BF06DAA97}"/>
            </a:ext>
          </a:extLst>
        </xdr:cNvPr>
        <xdr:cNvSpPr/>
      </xdr:nvSpPr>
      <xdr:spPr>
        <a:xfrm>
          <a:off x="8425112" y="2432382"/>
          <a:ext cx="200025" cy="131846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40104</xdr:colOff>
      <xdr:row>16</xdr:row>
      <xdr:rowOff>17544</xdr:rowOff>
    </xdr:from>
    <xdr:to>
      <xdr:col>16</xdr:col>
      <xdr:colOff>240129</xdr:colOff>
      <xdr:row>16</xdr:row>
      <xdr:rowOff>150894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43CFEC26-223B-47F6-9815-271148E281A6}"/>
            </a:ext>
          </a:extLst>
        </xdr:cNvPr>
        <xdr:cNvSpPr/>
      </xdr:nvSpPr>
      <xdr:spPr>
        <a:xfrm>
          <a:off x="8422104" y="2608344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40104</xdr:colOff>
      <xdr:row>17</xdr:row>
      <xdr:rowOff>8019</xdr:rowOff>
    </xdr:from>
    <xdr:to>
      <xdr:col>16</xdr:col>
      <xdr:colOff>240129</xdr:colOff>
      <xdr:row>17</xdr:row>
      <xdr:rowOff>141369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D2CD5628-716A-4F17-B412-90BCAE8304AF}"/>
            </a:ext>
          </a:extLst>
        </xdr:cNvPr>
        <xdr:cNvSpPr/>
      </xdr:nvSpPr>
      <xdr:spPr>
        <a:xfrm>
          <a:off x="8422104" y="2760744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49629</xdr:colOff>
      <xdr:row>18</xdr:row>
      <xdr:rowOff>8019</xdr:rowOff>
    </xdr:from>
    <xdr:to>
      <xdr:col>16</xdr:col>
      <xdr:colOff>249654</xdr:colOff>
      <xdr:row>18</xdr:row>
      <xdr:rowOff>141369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F51332B0-D052-4E59-A824-6BE5625CE578}"/>
            </a:ext>
          </a:extLst>
        </xdr:cNvPr>
        <xdr:cNvSpPr/>
      </xdr:nvSpPr>
      <xdr:spPr>
        <a:xfrm>
          <a:off x="8431629" y="2922669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49629</xdr:colOff>
      <xdr:row>19</xdr:row>
      <xdr:rowOff>8019</xdr:rowOff>
    </xdr:from>
    <xdr:to>
      <xdr:col>16</xdr:col>
      <xdr:colOff>249654</xdr:colOff>
      <xdr:row>19</xdr:row>
      <xdr:rowOff>131844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33F39381-B228-421D-945B-B027E6152762}"/>
            </a:ext>
          </a:extLst>
        </xdr:cNvPr>
        <xdr:cNvSpPr/>
      </xdr:nvSpPr>
      <xdr:spPr>
        <a:xfrm>
          <a:off x="8431629" y="3084594"/>
          <a:ext cx="200025" cy="12382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40104</xdr:colOff>
      <xdr:row>20</xdr:row>
      <xdr:rowOff>8019</xdr:rowOff>
    </xdr:from>
    <xdr:to>
      <xdr:col>16</xdr:col>
      <xdr:colOff>240129</xdr:colOff>
      <xdr:row>20</xdr:row>
      <xdr:rowOff>141369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9C5F7251-2619-4B43-9655-02895DB4D54E}"/>
            </a:ext>
          </a:extLst>
        </xdr:cNvPr>
        <xdr:cNvSpPr/>
      </xdr:nvSpPr>
      <xdr:spPr>
        <a:xfrm>
          <a:off x="8422104" y="3246519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40104</xdr:colOff>
      <xdr:row>21</xdr:row>
      <xdr:rowOff>8019</xdr:rowOff>
    </xdr:from>
    <xdr:to>
      <xdr:col>16</xdr:col>
      <xdr:colOff>240129</xdr:colOff>
      <xdr:row>21</xdr:row>
      <xdr:rowOff>141369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F7FC6682-A96D-42B0-B46E-2F881A9A92B1}"/>
            </a:ext>
          </a:extLst>
        </xdr:cNvPr>
        <xdr:cNvSpPr/>
      </xdr:nvSpPr>
      <xdr:spPr>
        <a:xfrm>
          <a:off x="8422104" y="3408444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40104</xdr:colOff>
      <xdr:row>22</xdr:row>
      <xdr:rowOff>5512</xdr:rowOff>
    </xdr:from>
    <xdr:to>
      <xdr:col>16</xdr:col>
      <xdr:colOff>240129</xdr:colOff>
      <xdr:row>22</xdr:row>
      <xdr:rowOff>137358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88A40252-844E-4B17-A42D-E0F83125D891}"/>
            </a:ext>
          </a:extLst>
        </xdr:cNvPr>
        <xdr:cNvSpPr/>
      </xdr:nvSpPr>
      <xdr:spPr>
        <a:xfrm>
          <a:off x="8422104" y="3567862"/>
          <a:ext cx="200025" cy="131846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52135</xdr:colOff>
      <xdr:row>23</xdr:row>
      <xdr:rowOff>19550</xdr:rowOff>
    </xdr:from>
    <xdr:to>
      <xdr:col>16</xdr:col>
      <xdr:colOff>252160</xdr:colOff>
      <xdr:row>23</xdr:row>
      <xdr:rowOff>152900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B2452B6E-9B21-4F8D-99F7-8CD64EE3A2C3}"/>
            </a:ext>
          </a:extLst>
        </xdr:cNvPr>
        <xdr:cNvSpPr/>
      </xdr:nvSpPr>
      <xdr:spPr>
        <a:xfrm>
          <a:off x="8434135" y="3743825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52135</xdr:colOff>
      <xdr:row>24</xdr:row>
      <xdr:rowOff>10025</xdr:rowOff>
    </xdr:from>
    <xdr:to>
      <xdr:col>16</xdr:col>
      <xdr:colOff>252160</xdr:colOff>
      <xdr:row>24</xdr:row>
      <xdr:rowOff>143375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175CDB8E-1123-4A00-9A2A-A825FA2789BE}"/>
            </a:ext>
          </a:extLst>
        </xdr:cNvPr>
        <xdr:cNvSpPr/>
      </xdr:nvSpPr>
      <xdr:spPr>
        <a:xfrm>
          <a:off x="8434135" y="3896225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61660</xdr:colOff>
      <xdr:row>25</xdr:row>
      <xdr:rowOff>10025</xdr:rowOff>
    </xdr:from>
    <xdr:to>
      <xdr:col>16</xdr:col>
      <xdr:colOff>261685</xdr:colOff>
      <xdr:row>25</xdr:row>
      <xdr:rowOff>143375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1E1D9896-54D4-43B6-A90B-C8DC241A4C81}"/>
            </a:ext>
          </a:extLst>
        </xdr:cNvPr>
        <xdr:cNvSpPr/>
      </xdr:nvSpPr>
      <xdr:spPr>
        <a:xfrm>
          <a:off x="8443660" y="4058150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61660</xdr:colOff>
      <xdr:row>26</xdr:row>
      <xdr:rowOff>10025</xdr:rowOff>
    </xdr:from>
    <xdr:to>
      <xdr:col>16</xdr:col>
      <xdr:colOff>261685</xdr:colOff>
      <xdr:row>26</xdr:row>
      <xdr:rowOff>133850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1E1C2D6D-925D-4CD7-8E2A-6534D023A83B}"/>
            </a:ext>
          </a:extLst>
        </xdr:cNvPr>
        <xdr:cNvSpPr/>
      </xdr:nvSpPr>
      <xdr:spPr>
        <a:xfrm>
          <a:off x="8443660" y="4220075"/>
          <a:ext cx="200025" cy="12382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52135</xdr:colOff>
      <xdr:row>27</xdr:row>
      <xdr:rowOff>10025</xdr:rowOff>
    </xdr:from>
    <xdr:to>
      <xdr:col>16</xdr:col>
      <xdr:colOff>252160</xdr:colOff>
      <xdr:row>27</xdr:row>
      <xdr:rowOff>143375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5D6F912B-43DC-4192-9A64-5D40E5034B26}"/>
            </a:ext>
          </a:extLst>
        </xdr:cNvPr>
        <xdr:cNvSpPr/>
      </xdr:nvSpPr>
      <xdr:spPr>
        <a:xfrm>
          <a:off x="8434135" y="4382000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52135</xdr:colOff>
      <xdr:row>28</xdr:row>
      <xdr:rowOff>10025</xdr:rowOff>
    </xdr:from>
    <xdr:to>
      <xdr:col>16</xdr:col>
      <xdr:colOff>252160</xdr:colOff>
      <xdr:row>28</xdr:row>
      <xdr:rowOff>143375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C1F564E1-D338-4E8A-A657-614248A49C05}"/>
            </a:ext>
          </a:extLst>
        </xdr:cNvPr>
        <xdr:cNvSpPr/>
      </xdr:nvSpPr>
      <xdr:spPr>
        <a:xfrm>
          <a:off x="8434135" y="4543925"/>
          <a:ext cx="2000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52135</xdr:colOff>
      <xdr:row>29</xdr:row>
      <xdr:rowOff>7518</xdr:rowOff>
    </xdr:from>
    <xdr:to>
      <xdr:col>16</xdr:col>
      <xdr:colOff>252160</xdr:colOff>
      <xdr:row>29</xdr:row>
      <xdr:rowOff>139364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D292D3E7-B789-4566-99F1-F0FBF0B23FCC}"/>
            </a:ext>
          </a:extLst>
        </xdr:cNvPr>
        <xdr:cNvSpPr/>
      </xdr:nvSpPr>
      <xdr:spPr>
        <a:xfrm>
          <a:off x="8434135" y="4703343"/>
          <a:ext cx="200025" cy="131846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55C0-4875-442F-B3E8-B64F10824197}">
  <dimension ref="A1:BS87"/>
  <sheetViews>
    <sheetView showGridLines="0" tabSelected="1" view="pageBreakPreview" zoomScale="85" zoomScaleNormal="85" zoomScaleSheetLayoutView="85" workbookViewId="0">
      <selection activeCell="B2" sqref="B2:E2"/>
    </sheetView>
  </sheetViews>
  <sheetFormatPr defaultColWidth="6.875" defaultRowHeight="12.75" customHeight="1" x14ac:dyDescent="0.4"/>
  <cols>
    <col min="1" max="1" width="2.875" style="11" customWidth="1"/>
    <col min="2" max="2" width="3.625" style="11" customWidth="1"/>
    <col min="3" max="3" width="3.75" style="11" customWidth="1"/>
    <col min="4" max="4" width="5.875" style="11" customWidth="1"/>
    <col min="5" max="5" width="1.625" style="83" customWidth="1"/>
    <col min="6" max="6" width="5.875" style="11" customWidth="1"/>
    <col min="7" max="7" width="1.625" style="83" customWidth="1"/>
    <col min="8" max="8" width="5.875" style="11" customWidth="1"/>
    <col min="9" max="9" width="1.625" style="11" customWidth="1"/>
    <col min="10" max="10" width="6.875" style="11" customWidth="1"/>
    <col min="11" max="11" width="6.875" style="11"/>
    <col min="12" max="14" width="3.75" style="11" customWidth="1"/>
    <col min="15" max="15" width="3.625" style="11" customWidth="1"/>
    <col min="16" max="17" width="3.75" style="11" customWidth="1"/>
    <col min="18" max="18" width="5.875" style="11" customWidth="1"/>
    <col min="19" max="19" width="1.625" style="83" customWidth="1"/>
    <col min="20" max="20" width="5.875" style="11" customWidth="1"/>
    <col min="21" max="21" width="1.625" style="83" customWidth="1"/>
    <col min="22" max="22" width="5.875" style="11" customWidth="1"/>
    <col min="23" max="23" width="1.625" style="11" customWidth="1"/>
    <col min="24" max="25" width="6.875" style="11"/>
    <col min="26" max="27" width="6.875" style="11" customWidth="1"/>
    <col min="28" max="28" width="3.75" style="11" customWidth="1"/>
    <col min="29" max="29" width="3.625" style="11" customWidth="1"/>
    <col min="30" max="30" width="3.75" style="11" customWidth="1"/>
    <col min="31" max="31" width="3.625" style="11" customWidth="1"/>
    <col min="32" max="33" width="6.875" style="11" customWidth="1"/>
    <col min="34" max="34" width="3.75" style="11" customWidth="1"/>
    <col min="35" max="35" width="3.625" style="11" customWidth="1"/>
    <col min="36" max="38" width="6.875" style="11" customWidth="1"/>
    <col min="39" max="39" width="2.875" style="11" customWidth="1"/>
    <col min="40" max="41" width="3.75" style="11" customWidth="1"/>
    <col min="42" max="42" width="3.625" style="11" customWidth="1"/>
    <col min="43" max="43" width="3.75" style="11" customWidth="1"/>
    <col min="44" max="44" width="1.625" style="11" customWidth="1"/>
    <col min="45" max="45" width="5.875" style="11" customWidth="1"/>
    <col min="46" max="46" width="1.625" style="11" customWidth="1"/>
    <col min="47" max="47" width="5.875" style="11" customWidth="1"/>
    <col min="48" max="48" width="1.625" style="11" customWidth="1"/>
    <col min="49" max="49" width="5.875" style="11" customWidth="1"/>
    <col min="50" max="58" width="6.875" style="11"/>
    <col min="59" max="59" width="6.875" style="11" customWidth="1"/>
    <col min="60" max="60" width="3.75" style="11" customWidth="1"/>
    <col min="61" max="61" width="3.625" style="11" customWidth="1"/>
    <col min="62" max="62" width="6.875" style="11"/>
    <col min="63" max="63" width="6.875" style="11" customWidth="1"/>
    <col min="64" max="68" width="6.875" style="11"/>
    <col min="69" max="69" width="3.75" style="11" customWidth="1"/>
    <col min="70" max="70" width="3.625" style="11" customWidth="1"/>
    <col min="71" max="71" width="11.5" style="11" customWidth="1"/>
    <col min="72" max="16384" width="6.875" style="11"/>
  </cols>
  <sheetData>
    <row r="1" spans="1:71" s="1" customFormat="1" ht="6.75" customHeight="1" x14ac:dyDescent="0.4">
      <c r="A1" s="371" t="s">
        <v>167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  <c r="AF1" s="372"/>
      <c r="AG1" s="372"/>
      <c r="AH1" s="372"/>
      <c r="AI1" s="372"/>
      <c r="AJ1" s="372"/>
      <c r="AK1" s="372"/>
      <c r="AL1" s="372"/>
      <c r="AM1" s="373"/>
      <c r="AN1" s="371" t="s">
        <v>167</v>
      </c>
      <c r="AO1" s="372"/>
      <c r="AP1" s="372"/>
      <c r="AQ1" s="372"/>
      <c r="AR1" s="372"/>
      <c r="AS1" s="372"/>
      <c r="AT1" s="372"/>
      <c r="AU1" s="372"/>
      <c r="AV1" s="372"/>
      <c r="AW1" s="372"/>
      <c r="AX1" s="372"/>
      <c r="AY1" s="372"/>
      <c r="AZ1" s="372"/>
      <c r="BA1" s="372"/>
      <c r="BB1" s="372"/>
      <c r="BC1" s="372"/>
      <c r="BD1" s="372"/>
      <c r="BE1" s="372"/>
      <c r="BF1" s="372"/>
      <c r="BG1" s="372"/>
      <c r="BH1" s="372"/>
      <c r="BI1" s="372"/>
      <c r="BJ1" s="372"/>
      <c r="BK1" s="372"/>
      <c r="BL1" s="372"/>
      <c r="BM1" s="372"/>
      <c r="BN1" s="372"/>
      <c r="BO1" s="372"/>
      <c r="BP1" s="372"/>
      <c r="BQ1" s="372"/>
      <c r="BR1" s="372"/>
      <c r="BS1" s="373"/>
    </row>
    <row r="2" spans="1:71" s="1" customFormat="1" ht="12.75" customHeight="1" thickBot="1" x14ac:dyDescent="0.45">
      <c r="A2" s="2"/>
      <c r="B2" s="344" t="s">
        <v>21</v>
      </c>
      <c r="C2" s="146"/>
      <c r="D2" s="146"/>
      <c r="E2" s="146"/>
      <c r="F2" s="146"/>
      <c r="G2" s="146"/>
      <c r="H2" s="145" t="s">
        <v>162</v>
      </c>
      <c r="I2" s="145"/>
      <c r="J2" s="143"/>
      <c r="K2" s="144"/>
      <c r="L2" s="330" t="s">
        <v>39</v>
      </c>
      <c r="M2" s="332"/>
      <c r="O2" s="344" t="s">
        <v>36</v>
      </c>
      <c r="P2" s="146"/>
      <c r="Q2" s="146"/>
      <c r="R2" s="146"/>
      <c r="S2" s="146"/>
      <c r="T2" s="146"/>
      <c r="U2" s="146"/>
      <c r="V2" s="145" t="s">
        <v>162</v>
      </c>
      <c r="W2" s="145"/>
      <c r="X2" s="143"/>
      <c r="Y2" s="144"/>
      <c r="Z2" s="4"/>
      <c r="AA2" s="3" t="s">
        <v>39</v>
      </c>
      <c r="AC2" s="344" t="s">
        <v>99</v>
      </c>
      <c r="AD2" s="146"/>
      <c r="AE2" s="146"/>
      <c r="AF2" s="146"/>
      <c r="AG2" s="146"/>
      <c r="AH2" s="146"/>
      <c r="AI2" s="146"/>
      <c r="AJ2" s="146"/>
      <c r="AK2" s="146"/>
      <c r="AL2" s="345"/>
      <c r="AM2" s="5"/>
      <c r="AN2" s="170"/>
      <c r="AO2" s="157"/>
      <c r="AP2" s="171"/>
      <c r="AQ2" s="344" t="s">
        <v>108</v>
      </c>
      <c r="AR2" s="146"/>
      <c r="AS2" s="146"/>
      <c r="AT2" s="146"/>
      <c r="AU2" s="146"/>
      <c r="AV2" s="146"/>
      <c r="AW2" s="146"/>
      <c r="AX2" s="146"/>
      <c r="AY2" s="146"/>
      <c r="AZ2" s="146"/>
      <c r="BA2" s="348"/>
      <c r="BB2" s="366" t="s">
        <v>131</v>
      </c>
      <c r="BC2" s="146"/>
      <c r="BD2" s="146"/>
      <c r="BE2" s="146"/>
      <c r="BF2" s="345"/>
      <c r="BG2" s="170"/>
      <c r="BH2" s="157"/>
      <c r="BI2" s="171"/>
      <c r="BJ2" s="344" t="s">
        <v>118</v>
      </c>
      <c r="BK2" s="146"/>
      <c r="BL2" s="146"/>
      <c r="BM2" s="146"/>
      <c r="BN2" s="146"/>
      <c r="BO2" s="345"/>
      <c r="BP2" s="170"/>
      <c r="BQ2" s="157"/>
      <c r="BR2" s="157"/>
      <c r="BS2" s="171"/>
    </row>
    <row r="3" spans="1:71" ht="12.75" customHeight="1" thickTop="1" x14ac:dyDescent="0.4">
      <c r="A3" s="2"/>
      <c r="B3" s="353" t="s">
        <v>20</v>
      </c>
      <c r="C3" s="6" t="s">
        <v>3</v>
      </c>
      <c r="D3" s="7"/>
      <c r="E3" s="8" t="s">
        <v>0</v>
      </c>
      <c r="F3" s="7"/>
      <c r="G3" s="8" t="s">
        <v>0</v>
      </c>
      <c r="H3" s="9"/>
      <c r="I3" s="10"/>
      <c r="J3" s="355">
        <f t="shared" ref="J3:J12" si="0">PRODUCT(D3,F3,H3)</f>
        <v>0</v>
      </c>
      <c r="K3" s="356"/>
      <c r="L3" s="341">
        <f>ROUNDUP(SUM(J3:J12),2)</f>
        <v>0</v>
      </c>
      <c r="M3" s="357"/>
      <c r="O3" s="358" t="s">
        <v>37</v>
      </c>
      <c r="P3" s="365" t="s">
        <v>20</v>
      </c>
      <c r="Q3" s="13" t="s">
        <v>22</v>
      </c>
      <c r="R3" s="7"/>
      <c r="S3" s="8" t="s">
        <v>0</v>
      </c>
      <c r="T3" s="7"/>
      <c r="U3" s="8" t="s">
        <v>0</v>
      </c>
      <c r="V3" s="9"/>
      <c r="W3" s="10"/>
      <c r="X3" s="355">
        <f t="shared" ref="X3:X30" si="1">PRODUCT(R3,T3,V3)</f>
        <v>0</v>
      </c>
      <c r="Y3" s="356"/>
      <c r="Z3" s="341">
        <f>ROUNDUP(SUM(X3:X9),2)</f>
        <v>0</v>
      </c>
      <c r="AA3" s="360">
        <f>Z3</f>
        <v>0</v>
      </c>
      <c r="AC3" s="14" t="s">
        <v>51</v>
      </c>
      <c r="AD3" s="14" t="s">
        <v>52</v>
      </c>
      <c r="AE3" s="15" t="s">
        <v>53</v>
      </c>
      <c r="AF3" s="361" t="s">
        <v>54</v>
      </c>
      <c r="AG3" s="362"/>
      <c r="AH3" s="362"/>
      <c r="AI3" s="363" t="s">
        <v>134</v>
      </c>
      <c r="AJ3" s="364"/>
      <c r="AK3" s="16" t="s">
        <v>135</v>
      </c>
      <c r="AL3" s="17" t="s">
        <v>39</v>
      </c>
      <c r="AM3" s="18"/>
      <c r="AN3" s="170"/>
      <c r="AO3" s="157"/>
      <c r="AP3" s="171"/>
      <c r="AQ3" s="350"/>
      <c r="AR3" s="351"/>
      <c r="AS3" s="352"/>
      <c r="AT3" s="140" t="s">
        <v>125</v>
      </c>
      <c r="AU3" s="141"/>
      <c r="AV3" s="141"/>
      <c r="AW3" s="141"/>
      <c r="AX3" s="142"/>
      <c r="AY3" s="140" t="s">
        <v>120</v>
      </c>
      <c r="AZ3" s="141"/>
      <c r="BA3" s="367"/>
      <c r="BB3" s="157" t="s">
        <v>128</v>
      </c>
      <c r="BC3" s="157"/>
      <c r="BD3" s="25" t="s">
        <v>129</v>
      </c>
      <c r="BE3" s="25" t="s">
        <v>63</v>
      </c>
      <c r="BF3" s="136" t="s">
        <v>166</v>
      </c>
      <c r="BG3" s="170"/>
      <c r="BH3" s="157"/>
      <c r="BI3" s="171"/>
      <c r="BJ3" s="312" t="s">
        <v>51</v>
      </c>
      <c r="BK3" s="312" t="s">
        <v>52</v>
      </c>
      <c r="BL3" s="26" t="s">
        <v>46</v>
      </c>
      <c r="BM3" s="25" t="s">
        <v>61</v>
      </c>
      <c r="BN3" s="25" t="s">
        <v>62</v>
      </c>
      <c r="BO3" s="25" t="s">
        <v>63</v>
      </c>
      <c r="BP3" s="170"/>
      <c r="BQ3" s="157"/>
      <c r="BR3" s="157"/>
      <c r="BS3" s="171"/>
    </row>
    <row r="4" spans="1:71" ht="12.75" customHeight="1" x14ac:dyDescent="0.4">
      <c r="A4" s="2"/>
      <c r="B4" s="312"/>
      <c r="C4" s="27" t="s">
        <v>4</v>
      </c>
      <c r="D4" s="28"/>
      <c r="E4" s="24" t="s">
        <v>0</v>
      </c>
      <c r="F4" s="28"/>
      <c r="G4" s="24" t="s">
        <v>0</v>
      </c>
      <c r="H4" s="29"/>
      <c r="I4" s="30"/>
      <c r="J4" s="161">
        <f t="shared" si="0"/>
        <v>0</v>
      </c>
      <c r="K4" s="162"/>
      <c r="L4" s="316"/>
      <c r="M4" s="298"/>
      <c r="O4" s="326"/>
      <c r="P4" s="229"/>
      <c r="Q4" s="33" t="s">
        <v>23</v>
      </c>
      <c r="R4" s="28"/>
      <c r="S4" s="24" t="s">
        <v>0</v>
      </c>
      <c r="T4" s="28"/>
      <c r="U4" s="24" t="s">
        <v>0</v>
      </c>
      <c r="V4" s="29"/>
      <c r="W4" s="30"/>
      <c r="X4" s="161">
        <f t="shared" si="1"/>
        <v>0</v>
      </c>
      <c r="Y4" s="162"/>
      <c r="Z4" s="316"/>
      <c r="AA4" s="314"/>
      <c r="AC4" s="229" t="s">
        <v>20</v>
      </c>
      <c r="AD4" s="311" t="s">
        <v>49</v>
      </c>
      <c r="AE4" s="34"/>
      <c r="AF4" s="35" t="str">
        <f t="shared" ref="AF4:AF12" si="2">_xlfn.SWITCH($AE4,$Q$42,$AA$42,$Q$44,$AA$44,$Q$46,$AA$46,$Q$48,$AA$48,$Q$50,$AA$50,"")</f>
        <v/>
      </c>
      <c r="AG4" s="36"/>
      <c r="AH4" s="37"/>
      <c r="AI4" s="272">
        <f t="shared" ref="AI4:AI12" si="3">PRODUCT(AF4,AG4,AH4,)</f>
        <v>0</v>
      </c>
      <c r="AJ4" s="234"/>
      <c r="AK4" s="273"/>
      <c r="AL4" s="286">
        <f>ROUNDDOWN(SUM(AI4:AK15),3)</f>
        <v>0</v>
      </c>
      <c r="AM4" s="18"/>
      <c r="AN4" s="170"/>
      <c r="AO4" s="157"/>
      <c r="AP4" s="171"/>
      <c r="AQ4" s="229" t="s">
        <v>51</v>
      </c>
      <c r="AR4" s="229"/>
      <c r="AS4" s="32" t="s">
        <v>101</v>
      </c>
      <c r="AT4" s="229" t="s">
        <v>124</v>
      </c>
      <c r="AU4" s="229"/>
      <c r="AV4" s="229" t="s">
        <v>121</v>
      </c>
      <c r="AW4" s="229"/>
      <c r="AX4" s="38" t="s">
        <v>127</v>
      </c>
      <c r="AY4" s="32" t="s">
        <v>126</v>
      </c>
      <c r="AZ4" s="32" t="s">
        <v>121</v>
      </c>
      <c r="BA4" s="39" t="s">
        <v>127</v>
      </c>
      <c r="BB4" s="141" t="s">
        <v>119</v>
      </c>
      <c r="BC4" s="141"/>
      <c r="BD4" s="14" t="s">
        <v>60</v>
      </c>
      <c r="BE4" s="14" t="s">
        <v>130</v>
      </c>
      <c r="BF4" s="136"/>
      <c r="BG4" s="170"/>
      <c r="BH4" s="157"/>
      <c r="BI4" s="171"/>
      <c r="BJ4" s="271"/>
      <c r="BK4" s="271"/>
      <c r="BL4" s="14" t="s">
        <v>119</v>
      </c>
      <c r="BM4" s="14" t="s">
        <v>60</v>
      </c>
      <c r="BN4" s="14" t="s">
        <v>59</v>
      </c>
      <c r="BO4" s="14" t="s">
        <v>58</v>
      </c>
      <c r="BP4" s="170"/>
      <c r="BQ4" s="157"/>
      <c r="BR4" s="157"/>
      <c r="BS4" s="171"/>
    </row>
    <row r="5" spans="1:71" ht="12.75" customHeight="1" x14ac:dyDescent="0.4">
      <c r="A5" s="2"/>
      <c r="B5" s="312"/>
      <c r="C5" s="27" t="s">
        <v>5</v>
      </c>
      <c r="D5" s="28"/>
      <c r="E5" s="24" t="s">
        <v>0</v>
      </c>
      <c r="F5" s="28"/>
      <c r="G5" s="24" t="s">
        <v>0</v>
      </c>
      <c r="H5" s="29"/>
      <c r="I5" s="30"/>
      <c r="J5" s="161">
        <f t="shared" si="0"/>
        <v>0</v>
      </c>
      <c r="K5" s="162"/>
      <c r="L5" s="316"/>
      <c r="M5" s="298"/>
      <c r="O5" s="326"/>
      <c r="P5" s="229"/>
      <c r="Q5" s="33" t="s">
        <v>24</v>
      </c>
      <c r="R5" s="28"/>
      <c r="S5" s="24" t="s">
        <v>0</v>
      </c>
      <c r="T5" s="28"/>
      <c r="U5" s="24" t="s">
        <v>0</v>
      </c>
      <c r="V5" s="29"/>
      <c r="W5" s="30"/>
      <c r="X5" s="161">
        <f t="shared" si="1"/>
        <v>0</v>
      </c>
      <c r="Y5" s="162"/>
      <c r="Z5" s="316"/>
      <c r="AA5" s="314"/>
      <c r="AC5" s="229"/>
      <c r="AD5" s="235"/>
      <c r="AE5" s="40"/>
      <c r="AF5" s="41" t="str">
        <f t="shared" si="2"/>
        <v/>
      </c>
      <c r="AG5" s="42"/>
      <c r="AH5" s="43"/>
      <c r="AI5" s="265">
        <f t="shared" si="3"/>
        <v>0</v>
      </c>
      <c r="AJ5" s="164"/>
      <c r="AK5" s="274"/>
      <c r="AL5" s="287"/>
      <c r="AM5" s="18"/>
      <c r="AN5" s="170"/>
      <c r="AO5" s="157"/>
      <c r="AP5" s="171"/>
      <c r="AQ5" s="229" t="s">
        <v>122</v>
      </c>
      <c r="AR5" s="229"/>
      <c r="AS5" s="32" t="s">
        <v>55</v>
      </c>
      <c r="AT5" s="298">
        <f>L18</f>
        <v>0</v>
      </c>
      <c r="AU5" s="298"/>
      <c r="AV5" s="349">
        <f>J38</f>
        <v>0</v>
      </c>
      <c r="AW5" s="349"/>
      <c r="AX5" s="346">
        <f>ROUNDUP(PRODUCT(AT5:AW6),3)</f>
        <v>0</v>
      </c>
      <c r="AY5" s="44">
        <f>AA3</f>
        <v>0</v>
      </c>
      <c r="AZ5" s="287">
        <f>J39</f>
        <v>0.5</v>
      </c>
      <c r="BA5" s="45">
        <f>ROUNDUP(PRODUCT($AY5,$AZ$5),3)</f>
        <v>0</v>
      </c>
      <c r="BB5" s="46" t="str">
        <f>IF(AX5&gt;BA5,"(地震力)","(風圧力)")</f>
        <v>(風圧力)</v>
      </c>
      <c r="BC5" s="47">
        <f>IF(AX5&gt;BA5,AX5,BA5)</f>
        <v>0</v>
      </c>
      <c r="BD5" s="48">
        <f>AL4</f>
        <v>0</v>
      </c>
      <c r="BE5" s="48" t="str">
        <f>IF(BD5&gt;=BC5,"OK","NG")</f>
        <v>OK</v>
      </c>
      <c r="BF5" s="135" t="e">
        <f>ROUNDDOWN(BD5/BC5,3)</f>
        <v>#DIV/0!</v>
      </c>
      <c r="BG5" s="170"/>
      <c r="BH5" s="157"/>
      <c r="BI5" s="171"/>
      <c r="BJ5" s="249" t="s">
        <v>20</v>
      </c>
      <c r="BK5" s="48" t="s">
        <v>55</v>
      </c>
      <c r="BL5" s="49">
        <f>BC5</f>
        <v>0</v>
      </c>
      <c r="BM5" s="49">
        <f>SUM(AK13:AK15)</f>
        <v>0</v>
      </c>
      <c r="BN5" s="31">
        <f>IFERROR(ROUNDUP((BM5/BL5),2),0)</f>
        <v>0</v>
      </c>
      <c r="BO5" s="48" t="str">
        <f>IF(BN5&lt;0.5,"OK","NG")</f>
        <v>OK</v>
      </c>
      <c r="BP5" s="170"/>
      <c r="BQ5" s="157"/>
      <c r="BR5" s="157"/>
      <c r="BS5" s="171"/>
    </row>
    <row r="6" spans="1:71" ht="12.75" customHeight="1" x14ac:dyDescent="0.4">
      <c r="A6" s="2"/>
      <c r="B6" s="312"/>
      <c r="C6" s="27" t="s">
        <v>13</v>
      </c>
      <c r="D6" s="28"/>
      <c r="E6" s="24" t="s">
        <v>0</v>
      </c>
      <c r="F6" s="28"/>
      <c r="G6" s="24" t="s">
        <v>0</v>
      </c>
      <c r="H6" s="29"/>
      <c r="I6" s="30"/>
      <c r="J6" s="161">
        <f t="shared" si="0"/>
        <v>0</v>
      </c>
      <c r="K6" s="162"/>
      <c r="L6" s="316"/>
      <c r="M6" s="298"/>
      <c r="O6" s="326"/>
      <c r="P6" s="229"/>
      <c r="Q6" s="33" t="s">
        <v>25</v>
      </c>
      <c r="R6" s="28"/>
      <c r="S6" s="24" t="s">
        <v>0</v>
      </c>
      <c r="T6" s="28"/>
      <c r="U6" s="24" t="s">
        <v>0</v>
      </c>
      <c r="V6" s="29"/>
      <c r="W6" s="30"/>
      <c r="X6" s="161">
        <f t="shared" si="1"/>
        <v>0</v>
      </c>
      <c r="Y6" s="162"/>
      <c r="Z6" s="316"/>
      <c r="AA6" s="314"/>
      <c r="AC6" s="229"/>
      <c r="AD6" s="235"/>
      <c r="AE6" s="40"/>
      <c r="AF6" s="41" t="str">
        <f t="shared" si="2"/>
        <v/>
      </c>
      <c r="AG6" s="42"/>
      <c r="AH6" s="43"/>
      <c r="AI6" s="265">
        <f t="shared" si="3"/>
        <v>0</v>
      </c>
      <c r="AJ6" s="164"/>
      <c r="AK6" s="274"/>
      <c r="AL6" s="287"/>
      <c r="AM6" s="18"/>
      <c r="AN6" s="170"/>
      <c r="AO6" s="157"/>
      <c r="AP6" s="171"/>
      <c r="AQ6" s="229"/>
      <c r="AR6" s="229"/>
      <c r="AS6" s="32" t="s">
        <v>56</v>
      </c>
      <c r="AT6" s="298"/>
      <c r="AU6" s="298"/>
      <c r="AV6" s="349"/>
      <c r="AW6" s="349"/>
      <c r="AX6" s="347"/>
      <c r="AY6" s="31">
        <f>AA17</f>
        <v>0</v>
      </c>
      <c r="AZ6" s="287"/>
      <c r="BA6" s="45">
        <f>ROUNDUP(PRODUCT($AY6,$AZ$5),3)</f>
        <v>0</v>
      </c>
      <c r="BB6" s="134" t="str">
        <f>IF(AX5&gt;BA6,"(地震力)","(風圧力)")</f>
        <v>(風圧力)</v>
      </c>
      <c r="BC6" s="134">
        <f>IF(AX5&gt;BA6,AX5,BA6)</f>
        <v>0</v>
      </c>
      <c r="BD6" s="48">
        <f>AL16</f>
        <v>0</v>
      </c>
      <c r="BE6" s="48" t="str">
        <f>IF(BD6&gt;=BC6,"OK","NG")</f>
        <v>OK</v>
      </c>
      <c r="BF6" s="135" t="e">
        <f t="shared" ref="BF6:BF8" si="4">ROUNDDOWN(BD6/BC6,3)</f>
        <v>#DIV/0!</v>
      </c>
      <c r="BG6" s="170"/>
      <c r="BH6" s="157"/>
      <c r="BI6" s="171"/>
      <c r="BJ6" s="249"/>
      <c r="BK6" s="48" t="s">
        <v>56</v>
      </c>
      <c r="BL6" s="49">
        <f>BC6</f>
        <v>0</v>
      </c>
      <c r="BM6" s="49">
        <f>SUM(AK25:AK27)</f>
        <v>0</v>
      </c>
      <c r="BN6" s="31">
        <f>IFERROR(ROUNDUP((BM6/BL6),2),0)</f>
        <v>0</v>
      </c>
      <c r="BO6" s="48" t="str">
        <f>IF(BN6&lt;0.5,"OK","NG")</f>
        <v>OK</v>
      </c>
      <c r="BP6" s="170"/>
      <c r="BQ6" s="157"/>
      <c r="BR6" s="157"/>
      <c r="BS6" s="171"/>
    </row>
    <row r="7" spans="1:71" ht="12.75" customHeight="1" x14ac:dyDescent="0.4">
      <c r="A7" s="2"/>
      <c r="B7" s="312"/>
      <c r="C7" s="27" t="s">
        <v>14</v>
      </c>
      <c r="D7" s="28"/>
      <c r="E7" s="24" t="s">
        <v>0</v>
      </c>
      <c r="F7" s="28"/>
      <c r="G7" s="24" t="s">
        <v>0</v>
      </c>
      <c r="H7" s="29"/>
      <c r="I7" s="30"/>
      <c r="J7" s="161">
        <f t="shared" si="0"/>
        <v>0</v>
      </c>
      <c r="K7" s="162"/>
      <c r="L7" s="316"/>
      <c r="M7" s="298"/>
      <c r="O7" s="326"/>
      <c r="P7" s="229"/>
      <c r="Q7" s="33" t="s">
        <v>26</v>
      </c>
      <c r="R7" s="28"/>
      <c r="S7" s="24" t="s">
        <v>0</v>
      </c>
      <c r="T7" s="28"/>
      <c r="U7" s="24" t="s">
        <v>0</v>
      </c>
      <c r="V7" s="29"/>
      <c r="W7" s="30"/>
      <c r="X7" s="161">
        <f t="shared" si="1"/>
        <v>0</v>
      </c>
      <c r="Y7" s="162"/>
      <c r="Z7" s="316"/>
      <c r="AA7" s="314"/>
      <c r="AC7" s="229"/>
      <c r="AD7" s="235"/>
      <c r="AE7" s="40"/>
      <c r="AF7" s="41" t="str">
        <f t="shared" si="2"/>
        <v/>
      </c>
      <c r="AG7" s="42"/>
      <c r="AH7" s="43"/>
      <c r="AI7" s="265">
        <f t="shared" si="3"/>
        <v>0</v>
      </c>
      <c r="AJ7" s="164"/>
      <c r="AK7" s="274"/>
      <c r="AL7" s="287"/>
      <c r="AM7" s="18"/>
      <c r="AN7" s="170"/>
      <c r="AO7" s="157"/>
      <c r="AP7" s="171"/>
      <c r="AQ7" s="229" t="s">
        <v>123</v>
      </c>
      <c r="AR7" s="229"/>
      <c r="AS7" s="32" t="s">
        <v>55</v>
      </c>
      <c r="AT7" s="298">
        <f>L34</f>
        <v>0</v>
      </c>
      <c r="AU7" s="298"/>
      <c r="AV7" s="349">
        <f>H38</f>
        <v>0</v>
      </c>
      <c r="AW7" s="349"/>
      <c r="AX7" s="346">
        <f>ROUNDUP(PRODUCT(AT7:AW8),3)</f>
        <v>0</v>
      </c>
      <c r="AY7" s="31">
        <f>AA10</f>
        <v>0</v>
      </c>
      <c r="AZ7" s="287"/>
      <c r="BA7" s="45">
        <f>ROUNDUP(PRODUCT($AY7,$AZ$5),3)</f>
        <v>0</v>
      </c>
      <c r="BB7" s="46" t="str">
        <f>IF(AX7&gt;BA7,"(地震力)","(風圧力)")</f>
        <v>(風圧力)</v>
      </c>
      <c r="BC7" s="47">
        <f>IF(AX7&gt;BA7,AX7,BA7)</f>
        <v>0</v>
      </c>
      <c r="BD7" s="48">
        <f>AL28</f>
        <v>0</v>
      </c>
      <c r="BE7" s="48" t="str">
        <f>IF(BD7&gt;=BC7,"OK","NG")</f>
        <v>OK</v>
      </c>
      <c r="BF7" s="135" t="e">
        <f t="shared" si="4"/>
        <v>#DIV/0!</v>
      </c>
      <c r="BG7" s="170"/>
      <c r="BH7" s="157"/>
      <c r="BI7" s="171"/>
      <c r="BJ7" s="249" t="s">
        <v>132</v>
      </c>
      <c r="BK7" s="48" t="s">
        <v>55</v>
      </c>
      <c r="BL7" s="49">
        <f>BC7</f>
        <v>0</v>
      </c>
      <c r="BM7" s="49">
        <f>SUM(AK37:AK39)</f>
        <v>0</v>
      </c>
      <c r="BN7" s="31">
        <f>IFERROR(ROUNDUP((BM7/BL7),2),0)</f>
        <v>0</v>
      </c>
      <c r="BO7" s="48" t="str">
        <f>IF(BN7&lt;0.5,"OK","NG")</f>
        <v>OK</v>
      </c>
      <c r="BP7" s="170"/>
      <c r="BQ7" s="157"/>
      <c r="BR7" s="157"/>
      <c r="BS7" s="171"/>
    </row>
    <row r="8" spans="1:71" ht="12.75" customHeight="1" x14ac:dyDescent="0.4">
      <c r="A8" s="2"/>
      <c r="B8" s="312"/>
      <c r="C8" s="50" t="s">
        <v>6</v>
      </c>
      <c r="D8" s="28"/>
      <c r="E8" s="24" t="s">
        <v>0</v>
      </c>
      <c r="F8" s="28"/>
      <c r="G8" s="24" t="s">
        <v>0</v>
      </c>
      <c r="H8" s="29"/>
      <c r="I8" s="30"/>
      <c r="J8" s="161">
        <f t="shared" si="0"/>
        <v>0</v>
      </c>
      <c r="K8" s="162"/>
      <c r="L8" s="316"/>
      <c r="M8" s="298"/>
      <c r="O8" s="326"/>
      <c r="P8" s="229"/>
      <c r="Q8" s="33" t="s">
        <v>27</v>
      </c>
      <c r="R8" s="28"/>
      <c r="S8" s="24" t="s">
        <v>0</v>
      </c>
      <c r="T8" s="28"/>
      <c r="U8" s="24" t="s">
        <v>0</v>
      </c>
      <c r="V8" s="29"/>
      <c r="W8" s="30"/>
      <c r="X8" s="161">
        <f t="shared" si="1"/>
        <v>0</v>
      </c>
      <c r="Y8" s="162"/>
      <c r="Z8" s="316"/>
      <c r="AA8" s="314"/>
      <c r="AC8" s="229"/>
      <c r="AD8" s="235"/>
      <c r="AE8" s="40"/>
      <c r="AF8" s="41" t="str">
        <f t="shared" si="2"/>
        <v/>
      </c>
      <c r="AG8" s="42"/>
      <c r="AH8" s="43"/>
      <c r="AI8" s="265">
        <f t="shared" si="3"/>
        <v>0</v>
      </c>
      <c r="AJ8" s="164"/>
      <c r="AK8" s="274"/>
      <c r="AL8" s="287"/>
      <c r="AM8" s="18"/>
      <c r="AN8" s="170"/>
      <c r="AO8" s="157"/>
      <c r="AP8" s="171"/>
      <c r="AQ8" s="229"/>
      <c r="AR8" s="229"/>
      <c r="AS8" s="32" t="s">
        <v>56</v>
      </c>
      <c r="AT8" s="298"/>
      <c r="AU8" s="298"/>
      <c r="AV8" s="349"/>
      <c r="AW8" s="349"/>
      <c r="AX8" s="347"/>
      <c r="AY8" s="31">
        <f>AA24</f>
        <v>0</v>
      </c>
      <c r="AZ8" s="288"/>
      <c r="BA8" s="45">
        <f>ROUNDUP(PRODUCT($AY8,$AZ$5),3)</f>
        <v>0</v>
      </c>
      <c r="BB8" s="46" t="str">
        <f>IF(AX7&gt;BA8,"(地震力)","(風圧力)")</f>
        <v>(風圧力)</v>
      </c>
      <c r="BC8" s="47">
        <f>IF(AX7&gt;BA8,AX7,BA8)</f>
        <v>0</v>
      </c>
      <c r="BD8" s="48">
        <f>AL40</f>
        <v>0</v>
      </c>
      <c r="BE8" s="48" t="str">
        <f>IF(BD8&gt;=BC8,"OK","NG")</f>
        <v>OK</v>
      </c>
      <c r="BF8" s="135" t="e">
        <f t="shared" si="4"/>
        <v>#DIV/0!</v>
      </c>
      <c r="BG8" s="170"/>
      <c r="BH8" s="157"/>
      <c r="BI8" s="171"/>
      <c r="BJ8" s="249"/>
      <c r="BK8" s="48" t="s">
        <v>56</v>
      </c>
      <c r="BL8" s="49">
        <f>BC8</f>
        <v>0</v>
      </c>
      <c r="BM8" s="49">
        <f>SUM(AK49:AK51)</f>
        <v>0</v>
      </c>
      <c r="BN8" s="31">
        <f>IFERROR(ROUNDUP((BM8/BL8),2),0)</f>
        <v>0</v>
      </c>
      <c r="BO8" s="48" t="str">
        <f>IF(BN8&lt;0.5,"OK","NG")</f>
        <v>OK</v>
      </c>
      <c r="BP8" s="170"/>
      <c r="BQ8" s="157"/>
      <c r="BR8" s="157"/>
      <c r="BS8" s="171"/>
    </row>
    <row r="9" spans="1:71" ht="12.75" customHeight="1" x14ac:dyDescent="0.4">
      <c r="A9" s="2"/>
      <c r="B9" s="312"/>
      <c r="C9" s="50" t="s">
        <v>7</v>
      </c>
      <c r="D9" s="28"/>
      <c r="E9" s="24" t="s">
        <v>0</v>
      </c>
      <c r="F9" s="28"/>
      <c r="G9" s="24" t="s">
        <v>0</v>
      </c>
      <c r="H9" s="29"/>
      <c r="I9" s="30"/>
      <c r="J9" s="161">
        <f t="shared" si="0"/>
        <v>0</v>
      </c>
      <c r="K9" s="162"/>
      <c r="L9" s="316"/>
      <c r="M9" s="298"/>
      <c r="O9" s="326"/>
      <c r="P9" s="229"/>
      <c r="Q9" s="51" t="s">
        <v>28</v>
      </c>
      <c r="R9" s="52"/>
      <c r="S9" s="21" t="s">
        <v>0</v>
      </c>
      <c r="T9" s="52"/>
      <c r="U9" s="21" t="s">
        <v>0</v>
      </c>
      <c r="V9" s="53"/>
      <c r="W9" s="54"/>
      <c r="X9" s="165">
        <f t="shared" si="1"/>
        <v>0</v>
      </c>
      <c r="Y9" s="166"/>
      <c r="Z9" s="316"/>
      <c r="AA9" s="314"/>
      <c r="AC9" s="229"/>
      <c r="AD9" s="235"/>
      <c r="AE9" s="40"/>
      <c r="AF9" s="41" t="str">
        <f t="shared" si="2"/>
        <v/>
      </c>
      <c r="AG9" s="42"/>
      <c r="AH9" s="43"/>
      <c r="AI9" s="265">
        <f t="shared" si="3"/>
        <v>0</v>
      </c>
      <c r="AJ9" s="164"/>
      <c r="AK9" s="274"/>
      <c r="AL9" s="287"/>
      <c r="AM9" s="18"/>
      <c r="AN9" s="172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4"/>
    </row>
    <row r="10" spans="1:71" ht="12.75" customHeight="1" x14ac:dyDescent="0.4">
      <c r="A10" s="2"/>
      <c r="B10" s="312"/>
      <c r="C10" s="50" t="s">
        <v>15</v>
      </c>
      <c r="D10" s="28"/>
      <c r="E10" s="24" t="s">
        <v>0</v>
      </c>
      <c r="F10" s="28"/>
      <c r="G10" s="24" t="s">
        <v>0</v>
      </c>
      <c r="H10" s="29"/>
      <c r="I10" s="30"/>
      <c r="J10" s="161">
        <f t="shared" si="0"/>
        <v>0</v>
      </c>
      <c r="K10" s="162"/>
      <c r="L10" s="316"/>
      <c r="M10" s="298"/>
      <c r="O10" s="326"/>
      <c r="P10" s="229" t="s">
        <v>19</v>
      </c>
      <c r="Q10" s="56" t="s">
        <v>29</v>
      </c>
      <c r="R10" s="57"/>
      <c r="S10" s="58" t="s">
        <v>0</v>
      </c>
      <c r="T10" s="57"/>
      <c r="U10" s="58" t="s">
        <v>0</v>
      </c>
      <c r="V10" s="59"/>
      <c r="W10" s="60"/>
      <c r="X10" s="239">
        <f t="shared" si="1"/>
        <v>0</v>
      </c>
      <c r="Y10" s="240"/>
      <c r="Z10" s="316">
        <f>ROUNDUP(SUM(X10:X16),2)</f>
        <v>0</v>
      </c>
      <c r="AA10" s="314">
        <f>Z3+Z10</f>
        <v>0</v>
      </c>
      <c r="AC10" s="229"/>
      <c r="AD10" s="235"/>
      <c r="AE10" s="40"/>
      <c r="AF10" s="41" t="str">
        <f t="shared" si="2"/>
        <v/>
      </c>
      <c r="AG10" s="42"/>
      <c r="AH10" s="43"/>
      <c r="AI10" s="265">
        <f t="shared" si="3"/>
        <v>0</v>
      </c>
      <c r="AJ10" s="164"/>
      <c r="AK10" s="274"/>
      <c r="AL10" s="287"/>
      <c r="AM10" s="18"/>
      <c r="AN10" s="172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4"/>
    </row>
    <row r="11" spans="1:71" ht="12.75" customHeight="1" x14ac:dyDescent="0.4">
      <c r="A11" s="2"/>
      <c r="B11" s="312"/>
      <c r="C11" s="27" t="s">
        <v>8</v>
      </c>
      <c r="D11" s="28"/>
      <c r="E11" s="24" t="s">
        <v>0</v>
      </c>
      <c r="F11" s="28"/>
      <c r="G11" s="24" t="s">
        <v>0</v>
      </c>
      <c r="H11" s="29"/>
      <c r="I11" s="30"/>
      <c r="J11" s="161">
        <f t="shared" si="0"/>
        <v>0</v>
      </c>
      <c r="K11" s="162"/>
      <c r="L11" s="316"/>
      <c r="M11" s="298"/>
      <c r="O11" s="326"/>
      <c r="P11" s="229"/>
      <c r="Q11" s="33" t="s">
        <v>30</v>
      </c>
      <c r="R11" s="28"/>
      <c r="S11" s="24" t="s">
        <v>0</v>
      </c>
      <c r="T11" s="28"/>
      <c r="U11" s="24" t="s">
        <v>0</v>
      </c>
      <c r="V11" s="29"/>
      <c r="W11" s="30"/>
      <c r="X11" s="161">
        <f t="shared" si="1"/>
        <v>0</v>
      </c>
      <c r="Y11" s="162"/>
      <c r="Z11" s="316"/>
      <c r="AA11" s="314"/>
      <c r="AC11" s="229"/>
      <c r="AD11" s="235"/>
      <c r="AE11" s="40"/>
      <c r="AF11" s="41" t="str">
        <f t="shared" si="2"/>
        <v/>
      </c>
      <c r="AG11" s="42"/>
      <c r="AH11" s="43"/>
      <c r="AI11" s="265">
        <f t="shared" si="3"/>
        <v>0</v>
      </c>
      <c r="AJ11" s="164"/>
      <c r="AK11" s="274"/>
      <c r="AL11" s="287"/>
      <c r="AM11" s="18"/>
      <c r="AN11" s="172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4"/>
    </row>
    <row r="12" spans="1:71" ht="12.75" customHeight="1" x14ac:dyDescent="0.4">
      <c r="A12" s="2"/>
      <c r="B12" s="312"/>
      <c r="C12" s="61" t="s">
        <v>9</v>
      </c>
      <c r="D12" s="52"/>
      <c r="E12" s="21" t="s">
        <v>0</v>
      </c>
      <c r="F12" s="52"/>
      <c r="G12" s="21" t="s">
        <v>0</v>
      </c>
      <c r="H12" s="53"/>
      <c r="I12" s="54"/>
      <c r="J12" s="165">
        <f t="shared" si="0"/>
        <v>0</v>
      </c>
      <c r="K12" s="166"/>
      <c r="L12" s="316"/>
      <c r="M12" s="298"/>
      <c r="O12" s="326"/>
      <c r="P12" s="229"/>
      <c r="Q12" s="33" t="s">
        <v>31</v>
      </c>
      <c r="R12" s="28"/>
      <c r="S12" s="24" t="s">
        <v>0</v>
      </c>
      <c r="T12" s="28"/>
      <c r="U12" s="24" t="s">
        <v>0</v>
      </c>
      <c r="V12" s="29"/>
      <c r="W12" s="30"/>
      <c r="X12" s="161">
        <f t="shared" si="1"/>
        <v>0</v>
      </c>
      <c r="Y12" s="162"/>
      <c r="Z12" s="316"/>
      <c r="AA12" s="314"/>
      <c r="AC12" s="229"/>
      <c r="AD12" s="235"/>
      <c r="AE12" s="62"/>
      <c r="AF12" s="63" t="str">
        <f t="shared" si="2"/>
        <v/>
      </c>
      <c r="AG12" s="64"/>
      <c r="AH12" s="65"/>
      <c r="AI12" s="269">
        <f t="shared" si="3"/>
        <v>0</v>
      </c>
      <c r="AJ12" s="270"/>
      <c r="AK12" s="275"/>
      <c r="AL12" s="287"/>
      <c r="AM12" s="18"/>
      <c r="AN12" s="175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7"/>
    </row>
    <row r="13" spans="1:71" ht="12.75" customHeight="1" x14ac:dyDescent="0.4">
      <c r="A13" s="2"/>
      <c r="B13" s="312"/>
      <c r="C13" s="149" t="s">
        <v>2</v>
      </c>
      <c r="D13" s="150"/>
      <c r="E13" s="150"/>
      <c r="F13" s="150"/>
      <c r="G13" s="150"/>
      <c r="H13" s="141"/>
      <c r="I13" s="141"/>
      <c r="J13" s="297" t="s">
        <v>71</v>
      </c>
      <c r="K13" s="297"/>
      <c r="L13" s="298">
        <f>ROUNDUP((L3/8),2)</f>
        <v>0</v>
      </c>
      <c r="M13" s="298"/>
      <c r="O13" s="326"/>
      <c r="P13" s="229"/>
      <c r="Q13" s="33" t="s">
        <v>32</v>
      </c>
      <c r="R13" s="28"/>
      <c r="S13" s="24" t="s">
        <v>0</v>
      </c>
      <c r="T13" s="28"/>
      <c r="U13" s="24" t="s">
        <v>0</v>
      </c>
      <c r="V13" s="29"/>
      <c r="W13" s="30"/>
      <c r="X13" s="161">
        <f t="shared" si="1"/>
        <v>0</v>
      </c>
      <c r="Y13" s="162"/>
      <c r="Z13" s="316"/>
      <c r="AA13" s="314"/>
      <c r="AC13" s="229"/>
      <c r="AD13" s="235"/>
      <c r="AE13" s="40"/>
      <c r="AF13" s="41" t="str">
        <f>_xlfn.SWITCH($AE13,$M$56,$AL$56,$M$57,$AL$57,$M$58,$AL$58,$M$59,$AL$59,$M$60,$AL$60,"")</f>
        <v/>
      </c>
      <c r="AG13" s="66"/>
      <c r="AH13" s="43"/>
      <c r="AI13" s="257"/>
      <c r="AJ13" s="258"/>
      <c r="AK13" s="67">
        <f>ROUNDDOWN(PRODUCT(AF13,AG13,AH13),4)</f>
        <v>0</v>
      </c>
      <c r="AL13" s="287"/>
      <c r="AM13" s="18"/>
      <c r="AN13" s="178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80"/>
    </row>
    <row r="14" spans="1:71" ht="12.75" customHeight="1" x14ac:dyDescent="0.4">
      <c r="A14" s="2"/>
      <c r="B14" s="312"/>
      <c r="C14" s="68" t="s">
        <v>10</v>
      </c>
      <c r="D14" s="57"/>
      <c r="E14" s="58" t="s">
        <v>0</v>
      </c>
      <c r="F14" s="57"/>
      <c r="G14" s="58" t="s">
        <v>0</v>
      </c>
      <c r="H14" s="59"/>
      <c r="I14" s="60"/>
      <c r="J14" s="239">
        <f>PRODUCT(D14,F14,H14)</f>
        <v>0</v>
      </c>
      <c r="K14" s="240"/>
      <c r="L14" s="316">
        <f>ROUNDUP(SUM(J14:J16),2)</f>
        <v>0</v>
      </c>
      <c r="M14" s="298"/>
      <c r="O14" s="326"/>
      <c r="P14" s="229"/>
      <c r="Q14" s="33" t="s">
        <v>33</v>
      </c>
      <c r="R14" s="28"/>
      <c r="S14" s="24" t="s">
        <v>0</v>
      </c>
      <c r="T14" s="28"/>
      <c r="U14" s="24" t="s">
        <v>0</v>
      </c>
      <c r="V14" s="29"/>
      <c r="W14" s="30"/>
      <c r="X14" s="161">
        <f t="shared" si="1"/>
        <v>0</v>
      </c>
      <c r="Y14" s="162"/>
      <c r="Z14" s="316"/>
      <c r="AA14" s="314"/>
      <c r="AC14" s="229"/>
      <c r="AD14" s="235"/>
      <c r="AE14" s="40"/>
      <c r="AF14" s="41" t="str">
        <f>_xlfn.SWITCH($AE14,$M$56,$AL$56,$M$57,$AL$57,$M$58,$AL$58,$M$59,$AL$59,$M$60,$AL$60,"")</f>
        <v/>
      </c>
      <c r="AG14" s="66"/>
      <c r="AH14" s="43"/>
      <c r="AI14" s="259"/>
      <c r="AJ14" s="260"/>
      <c r="AK14" s="67">
        <f>ROUNDDOWN(PRODUCT(AF14,AG14,AH14),4)</f>
        <v>0</v>
      </c>
      <c r="AL14" s="287"/>
      <c r="AM14" s="18"/>
      <c r="AN14" s="172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4"/>
    </row>
    <row r="15" spans="1:71" ht="12.75" customHeight="1" x14ac:dyDescent="0.4">
      <c r="A15" s="2"/>
      <c r="B15" s="312"/>
      <c r="C15" s="50" t="s">
        <v>11</v>
      </c>
      <c r="D15" s="28"/>
      <c r="E15" s="24" t="s">
        <v>0</v>
      </c>
      <c r="F15" s="28"/>
      <c r="G15" s="24" t="s">
        <v>0</v>
      </c>
      <c r="H15" s="29"/>
      <c r="I15" s="30"/>
      <c r="J15" s="161">
        <f>PRODUCT(D15,F15,H15)</f>
        <v>0</v>
      </c>
      <c r="K15" s="162"/>
      <c r="L15" s="316"/>
      <c r="M15" s="298"/>
      <c r="O15" s="326"/>
      <c r="P15" s="229"/>
      <c r="Q15" s="33" t="s">
        <v>34</v>
      </c>
      <c r="R15" s="28"/>
      <c r="S15" s="24" t="s">
        <v>0</v>
      </c>
      <c r="T15" s="28"/>
      <c r="U15" s="24" t="s">
        <v>0</v>
      </c>
      <c r="V15" s="29"/>
      <c r="W15" s="30"/>
      <c r="X15" s="161">
        <f t="shared" si="1"/>
        <v>0</v>
      </c>
      <c r="Y15" s="162"/>
      <c r="Z15" s="316"/>
      <c r="AA15" s="314"/>
      <c r="AC15" s="229"/>
      <c r="AD15" s="235"/>
      <c r="AE15" s="69"/>
      <c r="AF15" s="70" t="str">
        <f>_xlfn.SWITCH($AE15,$M$56,$AL$56,$M$57,$AL$57,$M$58,$AL$58,$M$59,$AL$59,$M$60,$AL$60,"")</f>
        <v/>
      </c>
      <c r="AG15" s="71"/>
      <c r="AH15" s="72"/>
      <c r="AI15" s="261"/>
      <c r="AJ15" s="262"/>
      <c r="AK15" s="73">
        <f>ROUNDDOWN(PRODUCT(AF15,AG15,AH15),4)</f>
        <v>0</v>
      </c>
      <c r="AL15" s="288"/>
      <c r="AM15" s="18"/>
      <c r="AN15" s="172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4"/>
    </row>
    <row r="16" spans="1:71" ht="12.75" customHeight="1" thickBot="1" x14ac:dyDescent="0.45">
      <c r="A16" s="2"/>
      <c r="B16" s="312"/>
      <c r="C16" s="61" t="s">
        <v>12</v>
      </c>
      <c r="D16" s="52"/>
      <c r="E16" s="21" t="s">
        <v>0</v>
      </c>
      <c r="F16" s="52"/>
      <c r="G16" s="21" t="s">
        <v>0</v>
      </c>
      <c r="H16" s="53"/>
      <c r="I16" s="54"/>
      <c r="J16" s="165">
        <f>PRODUCT(D16,F16,H16)</f>
        <v>0</v>
      </c>
      <c r="K16" s="166"/>
      <c r="L16" s="316"/>
      <c r="M16" s="298"/>
      <c r="O16" s="359"/>
      <c r="P16" s="342"/>
      <c r="Q16" s="74" t="s">
        <v>35</v>
      </c>
      <c r="R16" s="75"/>
      <c r="S16" s="76" t="s">
        <v>0</v>
      </c>
      <c r="T16" s="75"/>
      <c r="U16" s="76" t="s">
        <v>0</v>
      </c>
      <c r="V16" s="77"/>
      <c r="W16" s="78"/>
      <c r="X16" s="338">
        <f t="shared" si="1"/>
        <v>0</v>
      </c>
      <c r="Y16" s="339"/>
      <c r="Z16" s="343"/>
      <c r="AA16" s="333"/>
      <c r="AC16" s="229"/>
      <c r="AD16" s="295" t="s">
        <v>50</v>
      </c>
      <c r="AE16" s="40"/>
      <c r="AF16" s="41" t="str">
        <f t="shared" ref="AF16:AF24" si="5">_xlfn.SWITCH($AE16,$Q$42,$AA$42,$Q$44,$AA$44,$Q$46,$AA$46,$Q$48,$AA$48,$Q$50,$AA$50,"")</f>
        <v/>
      </c>
      <c r="AG16" s="42"/>
      <c r="AH16" s="43"/>
      <c r="AI16" s="265">
        <f t="shared" ref="AI16:AI24" si="6">PRODUCT(AF16,AG16,AH16,)</f>
        <v>0</v>
      </c>
      <c r="AJ16" s="164"/>
      <c r="AK16" s="274"/>
      <c r="AL16" s="287">
        <f>ROUNDDOWN(SUM(AI16:AK27),3)</f>
        <v>0</v>
      </c>
      <c r="AM16" s="18"/>
      <c r="AN16" s="172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4"/>
    </row>
    <row r="17" spans="1:71" ht="12.75" customHeight="1" thickTop="1" thickBot="1" x14ac:dyDescent="0.45">
      <c r="A17" s="2"/>
      <c r="B17" s="312"/>
      <c r="C17" s="79" t="s">
        <v>18</v>
      </c>
      <c r="D17" s="80">
        <f>L14</f>
        <v>0</v>
      </c>
      <c r="E17" s="81" t="s">
        <v>0</v>
      </c>
      <c r="F17" s="82">
        <v>1.4</v>
      </c>
      <c r="G17" s="81" t="s">
        <v>17</v>
      </c>
      <c r="H17" s="321">
        <v>2.1</v>
      </c>
      <c r="I17" s="322"/>
      <c r="J17" s="337">
        <f>IF(L13&lt;L14,D17*F17/H17,0)</f>
        <v>0</v>
      </c>
      <c r="K17" s="165"/>
      <c r="L17" s="298">
        <f>ROUNDUP(J17,2)</f>
        <v>0</v>
      </c>
      <c r="M17" s="298"/>
      <c r="N17" s="83"/>
      <c r="O17" s="325" t="s">
        <v>38</v>
      </c>
      <c r="P17" s="271" t="s">
        <v>20</v>
      </c>
      <c r="Q17" s="33" t="s">
        <v>22</v>
      </c>
      <c r="R17" s="28"/>
      <c r="S17" s="24" t="s">
        <v>0</v>
      </c>
      <c r="T17" s="28"/>
      <c r="U17" s="24" t="s">
        <v>0</v>
      </c>
      <c r="V17" s="29"/>
      <c r="W17" s="30"/>
      <c r="X17" s="161">
        <f t="shared" si="1"/>
        <v>0</v>
      </c>
      <c r="Y17" s="162"/>
      <c r="Z17" s="252">
        <f>ROUNDUP(SUM(X17:X23),2)</f>
        <v>0</v>
      </c>
      <c r="AA17" s="324">
        <f>Z17</f>
        <v>0</v>
      </c>
      <c r="AC17" s="229"/>
      <c r="AD17" s="235"/>
      <c r="AE17" s="40"/>
      <c r="AF17" s="41" t="str">
        <f t="shared" si="5"/>
        <v/>
      </c>
      <c r="AG17" s="42"/>
      <c r="AH17" s="43"/>
      <c r="AI17" s="265">
        <f t="shared" si="6"/>
        <v>0</v>
      </c>
      <c r="AJ17" s="164"/>
      <c r="AK17" s="274"/>
      <c r="AL17" s="287"/>
      <c r="AM17" s="18"/>
      <c r="AN17" s="19"/>
      <c r="AO17" s="289"/>
      <c r="AP17" s="290"/>
      <c r="AQ17" s="291"/>
      <c r="AR17" s="292" t="s">
        <v>103</v>
      </c>
      <c r="AS17" s="293"/>
      <c r="AT17" s="293"/>
      <c r="AU17" s="293"/>
      <c r="AV17" s="293"/>
      <c r="AW17" s="293"/>
      <c r="AX17" s="293"/>
      <c r="AY17" s="293"/>
      <c r="AZ17" s="293"/>
      <c r="BA17" s="293"/>
      <c r="BB17" s="294"/>
      <c r="BC17" s="335" t="s">
        <v>133</v>
      </c>
      <c r="BD17" s="283"/>
      <c r="BE17" s="280" t="s">
        <v>106</v>
      </c>
      <c r="BF17" s="280"/>
      <c r="BG17" s="280"/>
      <c r="BH17" s="280"/>
      <c r="BI17" s="280"/>
      <c r="BJ17" s="280"/>
      <c r="BK17" s="299"/>
      <c r="BL17" s="280" t="s">
        <v>107</v>
      </c>
      <c r="BM17" s="280"/>
      <c r="BN17" s="280"/>
      <c r="BO17" s="299"/>
      <c r="BP17" s="280" t="s">
        <v>163</v>
      </c>
      <c r="BQ17" s="280"/>
      <c r="BR17" s="281"/>
      <c r="BS17" s="5"/>
    </row>
    <row r="18" spans="1:71" ht="12.75" customHeight="1" thickTop="1" thickBot="1" x14ac:dyDescent="0.45">
      <c r="A18" s="2"/>
      <c r="B18" s="354"/>
      <c r="C18" s="330" t="s">
        <v>16</v>
      </c>
      <c r="D18" s="331"/>
      <c r="E18" s="331"/>
      <c r="F18" s="331"/>
      <c r="G18" s="331"/>
      <c r="H18" s="331"/>
      <c r="I18" s="331"/>
      <c r="J18" s="331"/>
      <c r="K18" s="332"/>
      <c r="L18" s="333">
        <f>L3+L17</f>
        <v>0</v>
      </c>
      <c r="M18" s="333"/>
      <c r="O18" s="326"/>
      <c r="P18" s="229"/>
      <c r="Q18" s="33" t="s">
        <v>23</v>
      </c>
      <c r="R18" s="28"/>
      <c r="S18" s="24" t="s">
        <v>0</v>
      </c>
      <c r="T18" s="28"/>
      <c r="U18" s="24" t="s">
        <v>0</v>
      </c>
      <c r="V18" s="29"/>
      <c r="W18" s="30"/>
      <c r="X18" s="161">
        <f t="shared" si="1"/>
        <v>0</v>
      </c>
      <c r="Y18" s="162"/>
      <c r="Z18" s="316"/>
      <c r="AA18" s="314"/>
      <c r="AC18" s="229"/>
      <c r="AD18" s="235"/>
      <c r="AE18" s="40"/>
      <c r="AF18" s="41" t="str">
        <f t="shared" si="5"/>
        <v/>
      </c>
      <c r="AG18" s="42"/>
      <c r="AH18" s="43"/>
      <c r="AI18" s="265">
        <f t="shared" si="6"/>
        <v>0</v>
      </c>
      <c r="AJ18" s="164"/>
      <c r="AK18" s="274"/>
      <c r="AL18" s="287"/>
      <c r="AM18" s="18"/>
      <c r="AN18" s="19"/>
      <c r="AO18" s="14" t="s">
        <v>102</v>
      </c>
      <c r="AP18" s="271" t="s">
        <v>101</v>
      </c>
      <c r="AQ18" s="271"/>
      <c r="AR18" s="140" t="s">
        <v>98</v>
      </c>
      <c r="AS18" s="141"/>
      <c r="AT18" s="141"/>
      <c r="AU18" s="141"/>
      <c r="AV18" s="141"/>
      <c r="AW18" s="141"/>
      <c r="AX18" s="141"/>
      <c r="AY18" s="141"/>
      <c r="AZ18" s="141"/>
      <c r="BA18" s="84" t="s">
        <v>69</v>
      </c>
      <c r="BB18" s="85" t="s">
        <v>39</v>
      </c>
      <c r="BC18" s="22" t="s">
        <v>57</v>
      </c>
      <c r="BD18" s="23" t="s">
        <v>46</v>
      </c>
      <c r="BE18" s="22" t="s">
        <v>53</v>
      </c>
      <c r="BF18" s="141" t="s">
        <v>105</v>
      </c>
      <c r="BG18" s="141"/>
      <c r="BH18" s="141"/>
      <c r="BI18" s="334" t="s">
        <v>70</v>
      </c>
      <c r="BJ18" s="142"/>
      <c r="BK18" s="86" t="s">
        <v>39</v>
      </c>
      <c r="BL18" s="24" t="s">
        <v>46</v>
      </c>
      <c r="BM18" s="12" t="s">
        <v>100</v>
      </c>
      <c r="BN18" s="12" t="s">
        <v>112</v>
      </c>
      <c r="BO18" s="87" t="s">
        <v>109</v>
      </c>
      <c r="BP18" s="24" t="s">
        <v>110</v>
      </c>
      <c r="BQ18" s="267" t="s">
        <v>111</v>
      </c>
      <c r="BR18" s="268"/>
      <c r="BS18" s="88" t="s">
        <v>145</v>
      </c>
    </row>
    <row r="19" spans="1:71" ht="12.75" customHeight="1" thickTop="1" x14ac:dyDescent="0.4">
      <c r="A19" s="2"/>
      <c r="B19" s="312" t="s">
        <v>19</v>
      </c>
      <c r="C19" s="27" t="s">
        <v>3</v>
      </c>
      <c r="D19" s="28"/>
      <c r="E19" s="24" t="s">
        <v>0</v>
      </c>
      <c r="F19" s="28"/>
      <c r="G19" s="24" t="s">
        <v>0</v>
      </c>
      <c r="H19" s="29"/>
      <c r="I19" s="30"/>
      <c r="J19" s="161">
        <f t="shared" ref="J19:J28" si="7">PRODUCT(D19,F19,H19)</f>
        <v>0</v>
      </c>
      <c r="K19" s="162"/>
      <c r="L19" s="252">
        <f>ROUNDUP(SUM(J19:J28),2)</f>
        <v>0</v>
      </c>
      <c r="M19" s="323"/>
      <c r="O19" s="326"/>
      <c r="P19" s="229"/>
      <c r="Q19" s="33" t="s">
        <v>24</v>
      </c>
      <c r="R19" s="28"/>
      <c r="S19" s="24" t="s">
        <v>0</v>
      </c>
      <c r="T19" s="28"/>
      <c r="U19" s="24" t="s">
        <v>0</v>
      </c>
      <c r="V19" s="29"/>
      <c r="W19" s="30"/>
      <c r="X19" s="161">
        <f t="shared" si="1"/>
        <v>0</v>
      </c>
      <c r="Y19" s="162"/>
      <c r="Z19" s="316"/>
      <c r="AA19" s="314"/>
      <c r="AC19" s="229"/>
      <c r="AD19" s="235"/>
      <c r="AE19" s="40"/>
      <c r="AF19" s="41" t="str">
        <f t="shared" si="5"/>
        <v/>
      </c>
      <c r="AG19" s="42"/>
      <c r="AH19" s="43"/>
      <c r="AI19" s="265">
        <f t="shared" si="6"/>
        <v>0</v>
      </c>
      <c r="AJ19" s="164"/>
      <c r="AK19" s="274"/>
      <c r="AL19" s="287"/>
      <c r="AM19" s="18"/>
      <c r="AN19" s="19"/>
      <c r="AO19" s="229" t="s">
        <v>20</v>
      </c>
      <c r="AP19" s="235" t="s">
        <v>55</v>
      </c>
      <c r="AQ19" s="285" t="s">
        <v>64</v>
      </c>
      <c r="AR19" s="89"/>
      <c r="AS19" s="57"/>
      <c r="AT19" s="58" t="s">
        <v>0</v>
      </c>
      <c r="AU19" s="57"/>
      <c r="AV19" s="58" t="s">
        <v>0</v>
      </c>
      <c r="AW19" s="90"/>
      <c r="AX19" s="239">
        <f t="shared" ref="AX19:AX38" si="8">PRODUCT(AS19,AU19,AW19)</f>
        <v>0</v>
      </c>
      <c r="AY19" s="240"/>
      <c r="AZ19" s="242">
        <f>ROUNDUP(SUM(AX19:AY23),2)</f>
        <v>0</v>
      </c>
      <c r="BA19" s="169">
        <v>0</v>
      </c>
      <c r="BB19" s="238">
        <f>SUM(AZ19:BA23)</f>
        <v>0</v>
      </c>
      <c r="BC19" s="241">
        <f>$J$38</f>
        <v>0</v>
      </c>
      <c r="BD19" s="232">
        <f>ROUNDUP(PRODUCT(BB19:BC23),3)</f>
        <v>0</v>
      </c>
      <c r="BE19" s="91"/>
      <c r="BF19" s="35" t="str">
        <f t="shared" ref="BF19:BF38" si="9">_xlfn.SWITCH($BE19,$Q$42,$AA$42,$Q$44,$AA$44,$Q$46,$AA$46,$Q$48,$AA$48,$Q$50,$AA$50,"")</f>
        <v/>
      </c>
      <c r="BG19" s="36"/>
      <c r="BH19" s="37"/>
      <c r="BI19" s="233">
        <f t="shared" ref="BI19:BI38" si="10">PRODUCT(BF19,BG19,BH19)</f>
        <v>0</v>
      </c>
      <c r="BJ19" s="234"/>
      <c r="BK19" s="247">
        <f>ROUNDDOWN(SUM(BI19:BJ23),3)</f>
        <v>0</v>
      </c>
      <c r="BL19" s="248">
        <f>BD19</f>
        <v>0</v>
      </c>
      <c r="BM19" s="249">
        <f>BK19</f>
        <v>0</v>
      </c>
      <c r="BN19" s="249" t="e">
        <f>ROUNDDOWN(BM19/BL19,3)</f>
        <v>#DIV/0!</v>
      </c>
      <c r="BO19" s="230" t="e">
        <f>IF($BN19&gt;1,"OK","NG")</f>
        <v>#DIV/0!</v>
      </c>
      <c r="BP19" s="250" t="e">
        <f>IF(BN19&lt;BN24,ROUNDDOWN(BN19/BN24,2),ROUNDDOWN(BN24/BN19,2))</f>
        <v>#DIV/0!</v>
      </c>
      <c r="BQ19" s="137" t="e">
        <f>IF(BP19&gt;=0.5,"OK","NG")</f>
        <v>#DIV/0!</v>
      </c>
      <c r="BR19" s="139"/>
      <c r="BS19" s="263" t="s">
        <v>146</v>
      </c>
    </row>
    <row r="20" spans="1:71" ht="12.75" customHeight="1" x14ac:dyDescent="0.4">
      <c r="A20" s="2"/>
      <c r="B20" s="312"/>
      <c r="C20" s="27" t="s">
        <v>4</v>
      </c>
      <c r="D20" s="28"/>
      <c r="E20" s="24" t="s">
        <v>0</v>
      </c>
      <c r="F20" s="28"/>
      <c r="G20" s="24" t="s">
        <v>0</v>
      </c>
      <c r="H20" s="29"/>
      <c r="I20" s="30"/>
      <c r="J20" s="161">
        <f t="shared" si="7"/>
        <v>0</v>
      </c>
      <c r="K20" s="162"/>
      <c r="L20" s="316"/>
      <c r="M20" s="298"/>
      <c r="O20" s="326"/>
      <c r="P20" s="229"/>
      <c r="Q20" s="33" t="s">
        <v>25</v>
      </c>
      <c r="R20" s="28"/>
      <c r="S20" s="24" t="s">
        <v>0</v>
      </c>
      <c r="T20" s="28"/>
      <c r="U20" s="24" t="s">
        <v>0</v>
      </c>
      <c r="V20" s="29"/>
      <c r="W20" s="30"/>
      <c r="X20" s="161">
        <f t="shared" si="1"/>
        <v>0</v>
      </c>
      <c r="Y20" s="162"/>
      <c r="Z20" s="316"/>
      <c r="AA20" s="314"/>
      <c r="AC20" s="229"/>
      <c r="AD20" s="235"/>
      <c r="AE20" s="40"/>
      <c r="AF20" s="41" t="str">
        <f t="shared" si="5"/>
        <v/>
      </c>
      <c r="AG20" s="42"/>
      <c r="AH20" s="43"/>
      <c r="AI20" s="265">
        <f t="shared" si="6"/>
        <v>0</v>
      </c>
      <c r="AJ20" s="164"/>
      <c r="AK20" s="274"/>
      <c r="AL20" s="287"/>
      <c r="AM20" s="18"/>
      <c r="AN20" s="19"/>
      <c r="AO20" s="229"/>
      <c r="AP20" s="235"/>
      <c r="AQ20" s="158"/>
      <c r="AR20" s="92" t="s">
        <v>68</v>
      </c>
      <c r="AS20" s="28"/>
      <c r="AT20" s="24" t="s">
        <v>0</v>
      </c>
      <c r="AU20" s="28"/>
      <c r="AV20" s="24" t="s">
        <v>0</v>
      </c>
      <c r="AW20" s="93"/>
      <c r="AX20" s="161">
        <f t="shared" si="8"/>
        <v>0</v>
      </c>
      <c r="AY20" s="162"/>
      <c r="AZ20" s="243"/>
      <c r="BA20" s="169"/>
      <c r="BB20" s="238"/>
      <c r="BC20" s="241"/>
      <c r="BD20" s="232"/>
      <c r="BE20" s="94"/>
      <c r="BF20" s="41" t="str">
        <f t="shared" si="9"/>
        <v/>
      </c>
      <c r="BG20" s="42"/>
      <c r="BH20" s="43"/>
      <c r="BI20" s="163">
        <f t="shared" si="10"/>
        <v>0</v>
      </c>
      <c r="BJ20" s="164"/>
      <c r="BK20" s="247"/>
      <c r="BL20" s="248"/>
      <c r="BM20" s="249"/>
      <c r="BN20" s="249"/>
      <c r="BO20" s="230"/>
      <c r="BP20" s="251"/>
      <c r="BQ20" s="170"/>
      <c r="BR20" s="171"/>
      <c r="BS20" s="264"/>
    </row>
    <row r="21" spans="1:71" ht="12.75" customHeight="1" x14ac:dyDescent="0.4">
      <c r="A21" s="2"/>
      <c r="B21" s="312"/>
      <c r="C21" s="27" t="s">
        <v>5</v>
      </c>
      <c r="D21" s="28"/>
      <c r="E21" s="24" t="s">
        <v>0</v>
      </c>
      <c r="F21" s="28"/>
      <c r="G21" s="24" t="s">
        <v>0</v>
      </c>
      <c r="H21" s="29"/>
      <c r="I21" s="30"/>
      <c r="J21" s="161">
        <f t="shared" si="7"/>
        <v>0</v>
      </c>
      <c r="K21" s="162"/>
      <c r="L21" s="316"/>
      <c r="M21" s="298"/>
      <c r="O21" s="326"/>
      <c r="P21" s="229"/>
      <c r="Q21" s="33" t="s">
        <v>26</v>
      </c>
      <c r="R21" s="28"/>
      <c r="S21" s="24" t="s">
        <v>0</v>
      </c>
      <c r="T21" s="28"/>
      <c r="U21" s="24" t="s">
        <v>0</v>
      </c>
      <c r="V21" s="29"/>
      <c r="W21" s="30"/>
      <c r="X21" s="161">
        <f t="shared" si="1"/>
        <v>0</v>
      </c>
      <c r="Y21" s="162"/>
      <c r="Z21" s="316"/>
      <c r="AA21" s="314"/>
      <c r="AC21" s="229"/>
      <c r="AD21" s="235"/>
      <c r="AE21" s="40"/>
      <c r="AF21" s="41" t="str">
        <f t="shared" si="5"/>
        <v/>
      </c>
      <c r="AG21" s="42"/>
      <c r="AH21" s="43"/>
      <c r="AI21" s="265">
        <f t="shared" si="6"/>
        <v>0</v>
      </c>
      <c r="AJ21" s="164"/>
      <c r="AK21" s="274"/>
      <c r="AL21" s="287"/>
      <c r="AM21" s="18"/>
      <c r="AN21" s="19"/>
      <c r="AO21" s="229"/>
      <c r="AP21" s="235"/>
      <c r="AQ21" s="158"/>
      <c r="AR21" s="92" t="s">
        <v>68</v>
      </c>
      <c r="AS21" s="28"/>
      <c r="AT21" s="24" t="s">
        <v>0</v>
      </c>
      <c r="AU21" s="28"/>
      <c r="AV21" s="24" t="s">
        <v>0</v>
      </c>
      <c r="AW21" s="93"/>
      <c r="AX21" s="161">
        <f t="shared" si="8"/>
        <v>0</v>
      </c>
      <c r="AY21" s="162"/>
      <c r="AZ21" s="243"/>
      <c r="BA21" s="169"/>
      <c r="BB21" s="238"/>
      <c r="BC21" s="241"/>
      <c r="BD21" s="232"/>
      <c r="BE21" s="94"/>
      <c r="BF21" s="41" t="str">
        <f t="shared" si="9"/>
        <v/>
      </c>
      <c r="BG21" s="42"/>
      <c r="BH21" s="43"/>
      <c r="BI21" s="163">
        <f t="shared" si="10"/>
        <v>0</v>
      </c>
      <c r="BJ21" s="164"/>
      <c r="BK21" s="247"/>
      <c r="BL21" s="248"/>
      <c r="BM21" s="249"/>
      <c r="BN21" s="249"/>
      <c r="BO21" s="230"/>
      <c r="BP21" s="251"/>
      <c r="BQ21" s="170"/>
      <c r="BR21" s="171"/>
      <c r="BS21" s="264"/>
    </row>
    <row r="22" spans="1:71" ht="12.75" customHeight="1" x14ac:dyDescent="0.4">
      <c r="A22" s="2"/>
      <c r="B22" s="312"/>
      <c r="C22" s="27" t="s">
        <v>13</v>
      </c>
      <c r="D22" s="28"/>
      <c r="E22" s="24" t="s">
        <v>0</v>
      </c>
      <c r="F22" s="28"/>
      <c r="G22" s="24" t="s">
        <v>0</v>
      </c>
      <c r="H22" s="29"/>
      <c r="I22" s="30"/>
      <c r="J22" s="161">
        <f t="shared" si="7"/>
        <v>0</v>
      </c>
      <c r="K22" s="162"/>
      <c r="L22" s="316"/>
      <c r="M22" s="298"/>
      <c r="O22" s="326"/>
      <c r="P22" s="229"/>
      <c r="Q22" s="33" t="s">
        <v>27</v>
      </c>
      <c r="R22" s="28"/>
      <c r="S22" s="24" t="s">
        <v>0</v>
      </c>
      <c r="T22" s="28"/>
      <c r="U22" s="24" t="s">
        <v>0</v>
      </c>
      <c r="V22" s="29"/>
      <c r="W22" s="30"/>
      <c r="X22" s="161">
        <f t="shared" si="1"/>
        <v>0</v>
      </c>
      <c r="Y22" s="162"/>
      <c r="Z22" s="316"/>
      <c r="AA22" s="314"/>
      <c r="AC22" s="229"/>
      <c r="AD22" s="235"/>
      <c r="AE22" s="40"/>
      <c r="AF22" s="41" t="str">
        <f t="shared" si="5"/>
        <v/>
      </c>
      <c r="AG22" s="42"/>
      <c r="AH22" s="43"/>
      <c r="AI22" s="265">
        <f t="shared" si="6"/>
        <v>0</v>
      </c>
      <c r="AJ22" s="164"/>
      <c r="AK22" s="274"/>
      <c r="AL22" s="287"/>
      <c r="AM22" s="18"/>
      <c r="AN22" s="19"/>
      <c r="AO22" s="229"/>
      <c r="AP22" s="235"/>
      <c r="AQ22" s="158"/>
      <c r="AR22" s="92" t="s">
        <v>68</v>
      </c>
      <c r="AS22" s="28"/>
      <c r="AT22" s="24" t="s">
        <v>0</v>
      </c>
      <c r="AU22" s="28"/>
      <c r="AV22" s="24" t="s">
        <v>0</v>
      </c>
      <c r="AW22" s="93"/>
      <c r="AX22" s="161">
        <f t="shared" si="8"/>
        <v>0</v>
      </c>
      <c r="AY22" s="162"/>
      <c r="AZ22" s="243"/>
      <c r="BA22" s="169"/>
      <c r="BB22" s="238"/>
      <c r="BC22" s="241"/>
      <c r="BD22" s="232"/>
      <c r="BE22" s="94"/>
      <c r="BF22" s="41" t="str">
        <f t="shared" si="9"/>
        <v/>
      </c>
      <c r="BG22" s="42"/>
      <c r="BH22" s="43"/>
      <c r="BI22" s="163">
        <f t="shared" si="10"/>
        <v>0</v>
      </c>
      <c r="BJ22" s="164"/>
      <c r="BK22" s="247"/>
      <c r="BL22" s="248"/>
      <c r="BM22" s="249"/>
      <c r="BN22" s="249"/>
      <c r="BO22" s="230"/>
      <c r="BP22" s="251"/>
      <c r="BQ22" s="170"/>
      <c r="BR22" s="171"/>
      <c r="BS22" s="264"/>
    </row>
    <row r="23" spans="1:71" ht="12.75" customHeight="1" x14ac:dyDescent="0.4">
      <c r="A23" s="2"/>
      <c r="B23" s="312"/>
      <c r="C23" s="27" t="s">
        <v>14</v>
      </c>
      <c r="D23" s="28"/>
      <c r="E23" s="24" t="s">
        <v>0</v>
      </c>
      <c r="F23" s="28"/>
      <c r="G23" s="24" t="s">
        <v>0</v>
      </c>
      <c r="H23" s="29"/>
      <c r="I23" s="30"/>
      <c r="J23" s="161">
        <f t="shared" si="7"/>
        <v>0</v>
      </c>
      <c r="K23" s="162"/>
      <c r="L23" s="316"/>
      <c r="M23" s="298"/>
      <c r="O23" s="326"/>
      <c r="P23" s="229"/>
      <c r="Q23" s="51" t="s">
        <v>28</v>
      </c>
      <c r="R23" s="52"/>
      <c r="S23" s="21" t="s">
        <v>0</v>
      </c>
      <c r="T23" s="52"/>
      <c r="U23" s="21" t="s">
        <v>0</v>
      </c>
      <c r="V23" s="53"/>
      <c r="W23" s="54"/>
      <c r="X23" s="165">
        <f t="shared" si="1"/>
        <v>0</v>
      </c>
      <c r="Y23" s="166"/>
      <c r="Z23" s="316"/>
      <c r="AA23" s="314"/>
      <c r="AC23" s="229"/>
      <c r="AD23" s="235"/>
      <c r="AE23" s="40"/>
      <c r="AF23" s="41" t="str">
        <f t="shared" si="5"/>
        <v/>
      </c>
      <c r="AG23" s="42"/>
      <c r="AH23" s="43"/>
      <c r="AI23" s="265">
        <f t="shared" si="6"/>
        <v>0</v>
      </c>
      <c r="AJ23" s="164"/>
      <c r="AK23" s="274"/>
      <c r="AL23" s="287"/>
      <c r="AM23" s="18"/>
      <c r="AN23" s="19"/>
      <c r="AO23" s="229"/>
      <c r="AP23" s="235"/>
      <c r="AQ23" s="158"/>
      <c r="AR23" s="20" t="s">
        <v>68</v>
      </c>
      <c r="AS23" s="52"/>
      <c r="AT23" s="21" t="s">
        <v>0</v>
      </c>
      <c r="AU23" s="52"/>
      <c r="AV23" s="21" t="s">
        <v>0</v>
      </c>
      <c r="AW23" s="95"/>
      <c r="AX23" s="165">
        <f t="shared" si="8"/>
        <v>0</v>
      </c>
      <c r="AY23" s="166"/>
      <c r="AZ23" s="244"/>
      <c r="BA23" s="169"/>
      <c r="BB23" s="238"/>
      <c r="BC23" s="241"/>
      <c r="BD23" s="232"/>
      <c r="BE23" s="96"/>
      <c r="BF23" s="70" t="str">
        <f t="shared" si="9"/>
        <v/>
      </c>
      <c r="BG23" s="97"/>
      <c r="BH23" s="72"/>
      <c r="BI23" s="167">
        <f t="shared" si="10"/>
        <v>0</v>
      </c>
      <c r="BJ23" s="168"/>
      <c r="BK23" s="247"/>
      <c r="BL23" s="248"/>
      <c r="BM23" s="249"/>
      <c r="BN23" s="249"/>
      <c r="BO23" s="230"/>
      <c r="BP23" s="251"/>
      <c r="BQ23" s="170"/>
      <c r="BR23" s="171"/>
      <c r="BS23" s="264"/>
    </row>
    <row r="24" spans="1:71" ht="12.75" customHeight="1" x14ac:dyDescent="0.4">
      <c r="A24" s="2"/>
      <c r="B24" s="312"/>
      <c r="C24" s="50" t="s">
        <v>6</v>
      </c>
      <c r="D24" s="28"/>
      <c r="E24" s="24" t="s">
        <v>0</v>
      </c>
      <c r="F24" s="28"/>
      <c r="G24" s="24" t="s">
        <v>0</v>
      </c>
      <c r="H24" s="29"/>
      <c r="I24" s="30"/>
      <c r="J24" s="161">
        <f t="shared" si="7"/>
        <v>0</v>
      </c>
      <c r="K24" s="162"/>
      <c r="L24" s="316"/>
      <c r="M24" s="298"/>
      <c r="O24" s="326"/>
      <c r="P24" s="229" t="s">
        <v>19</v>
      </c>
      <c r="Q24" s="56" t="s">
        <v>29</v>
      </c>
      <c r="R24" s="57"/>
      <c r="S24" s="58" t="s">
        <v>0</v>
      </c>
      <c r="T24" s="57"/>
      <c r="U24" s="58" t="s">
        <v>0</v>
      </c>
      <c r="V24" s="59"/>
      <c r="W24" s="60"/>
      <c r="X24" s="239">
        <f t="shared" si="1"/>
        <v>0</v>
      </c>
      <c r="Y24" s="240"/>
      <c r="Z24" s="316">
        <f>ROUNDUP(SUM(X24:X30),2)</f>
        <v>0</v>
      </c>
      <c r="AA24" s="314">
        <f>Z17+Z24</f>
        <v>0</v>
      </c>
      <c r="AC24" s="229"/>
      <c r="AD24" s="235"/>
      <c r="AE24" s="62"/>
      <c r="AF24" s="63" t="str">
        <f t="shared" si="5"/>
        <v/>
      </c>
      <c r="AG24" s="64"/>
      <c r="AH24" s="65"/>
      <c r="AI24" s="269">
        <f t="shared" si="6"/>
        <v>0</v>
      </c>
      <c r="AJ24" s="270"/>
      <c r="AK24" s="275"/>
      <c r="AL24" s="287"/>
      <c r="AM24" s="18"/>
      <c r="AN24" s="19"/>
      <c r="AO24" s="229"/>
      <c r="AP24" s="235"/>
      <c r="AQ24" s="236" t="s">
        <v>65</v>
      </c>
      <c r="AR24" s="89"/>
      <c r="AS24" s="57"/>
      <c r="AT24" s="58" t="s">
        <v>0</v>
      </c>
      <c r="AU24" s="57"/>
      <c r="AV24" s="58" t="s">
        <v>0</v>
      </c>
      <c r="AW24" s="90"/>
      <c r="AX24" s="239">
        <f t="shared" si="8"/>
        <v>0</v>
      </c>
      <c r="AY24" s="240"/>
      <c r="AZ24" s="242">
        <f>ROUNDUP(SUM(AX24:AY28),2)</f>
        <v>0</v>
      </c>
      <c r="BA24" s="169">
        <v>0</v>
      </c>
      <c r="BB24" s="238">
        <f>SUM(AZ24:BA28)</f>
        <v>0</v>
      </c>
      <c r="BC24" s="241">
        <f>$J$38</f>
        <v>0</v>
      </c>
      <c r="BD24" s="232">
        <f>ROUNDUP(PRODUCT(BB24:BC28),3)</f>
        <v>0</v>
      </c>
      <c r="BE24" s="91"/>
      <c r="BF24" s="98" t="str">
        <f t="shared" si="9"/>
        <v/>
      </c>
      <c r="BG24" s="36"/>
      <c r="BH24" s="37"/>
      <c r="BI24" s="233">
        <f t="shared" si="10"/>
        <v>0</v>
      </c>
      <c r="BJ24" s="234"/>
      <c r="BK24" s="247">
        <f>ROUNDDOWN(SUM(BI24:BJ28),3)</f>
        <v>0</v>
      </c>
      <c r="BL24" s="248">
        <f>BD24</f>
        <v>0</v>
      </c>
      <c r="BM24" s="249">
        <f>BK24</f>
        <v>0</v>
      </c>
      <c r="BN24" s="249" t="e">
        <f>ROUNDDOWN(BM24/BL24,3)</f>
        <v>#DIV/0!</v>
      </c>
      <c r="BO24" s="230" t="e">
        <f>IF($BN24&gt;1,"OK","NG")</f>
        <v>#DIV/0!</v>
      </c>
      <c r="BP24" s="251"/>
      <c r="BQ24" s="170"/>
      <c r="BR24" s="171"/>
      <c r="BS24" s="264"/>
    </row>
    <row r="25" spans="1:71" ht="12.75" customHeight="1" x14ac:dyDescent="0.4">
      <c r="A25" s="2"/>
      <c r="B25" s="312"/>
      <c r="C25" s="50" t="s">
        <v>7</v>
      </c>
      <c r="D25" s="28"/>
      <c r="E25" s="24" t="s">
        <v>0</v>
      </c>
      <c r="F25" s="28"/>
      <c r="G25" s="24" t="s">
        <v>0</v>
      </c>
      <c r="H25" s="29"/>
      <c r="I25" s="30"/>
      <c r="J25" s="161">
        <f t="shared" si="7"/>
        <v>0</v>
      </c>
      <c r="K25" s="162"/>
      <c r="L25" s="316"/>
      <c r="M25" s="298"/>
      <c r="O25" s="326"/>
      <c r="P25" s="229"/>
      <c r="Q25" s="33" t="s">
        <v>30</v>
      </c>
      <c r="R25" s="28"/>
      <c r="S25" s="24" t="s">
        <v>0</v>
      </c>
      <c r="T25" s="28"/>
      <c r="U25" s="24" t="s">
        <v>0</v>
      </c>
      <c r="V25" s="29"/>
      <c r="W25" s="30"/>
      <c r="X25" s="161">
        <f t="shared" si="1"/>
        <v>0</v>
      </c>
      <c r="Y25" s="162"/>
      <c r="Z25" s="316"/>
      <c r="AA25" s="314"/>
      <c r="AC25" s="229"/>
      <c r="AD25" s="235"/>
      <c r="AE25" s="40"/>
      <c r="AF25" s="41" t="str">
        <f>_xlfn.SWITCH($AE25,$M$56,$AL$56,$M$57,$AL$57,$M$58,$AL$58,$M$59,$AL$59,$M$60,$AL$60,"")</f>
        <v/>
      </c>
      <c r="AG25" s="66"/>
      <c r="AH25" s="43"/>
      <c r="AI25" s="257"/>
      <c r="AJ25" s="258"/>
      <c r="AK25" s="67">
        <f>ROUNDDOWN(PRODUCT(AF25,AG25,AH25),4)</f>
        <v>0</v>
      </c>
      <c r="AL25" s="287"/>
      <c r="AM25" s="18"/>
      <c r="AN25" s="19"/>
      <c r="AO25" s="229"/>
      <c r="AP25" s="235"/>
      <c r="AQ25" s="229"/>
      <c r="AR25" s="92" t="s">
        <v>68</v>
      </c>
      <c r="AS25" s="28"/>
      <c r="AT25" s="24" t="s">
        <v>0</v>
      </c>
      <c r="AU25" s="28"/>
      <c r="AV25" s="24" t="s">
        <v>0</v>
      </c>
      <c r="AW25" s="93"/>
      <c r="AX25" s="161">
        <f t="shared" si="8"/>
        <v>0</v>
      </c>
      <c r="AY25" s="162"/>
      <c r="AZ25" s="243"/>
      <c r="BA25" s="169"/>
      <c r="BB25" s="238"/>
      <c r="BC25" s="241"/>
      <c r="BD25" s="232"/>
      <c r="BE25" s="94"/>
      <c r="BF25" s="41" t="str">
        <f t="shared" si="9"/>
        <v/>
      </c>
      <c r="BG25" s="42"/>
      <c r="BH25" s="43"/>
      <c r="BI25" s="163">
        <f t="shared" si="10"/>
        <v>0</v>
      </c>
      <c r="BJ25" s="164"/>
      <c r="BK25" s="247"/>
      <c r="BL25" s="248"/>
      <c r="BM25" s="249"/>
      <c r="BN25" s="249"/>
      <c r="BO25" s="230"/>
      <c r="BP25" s="251"/>
      <c r="BQ25" s="170"/>
      <c r="BR25" s="171"/>
      <c r="BS25" s="264"/>
    </row>
    <row r="26" spans="1:71" ht="12.75" customHeight="1" x14ac:dyDescent="0.4">
      <c r="A26" s="2"/>
      <c r="B26" s="312"/>
      <c r="C26" s="50" t="s">
        <v>15</v>
      </c>
      <c r="D26" s="28"/>
      <c r="E26" s="24" t="s">
        <v>0</v>
      </c>
      <c r="F26" s="28"/>
      <c r="G26" s="24" t="s">
        <v>0</v>
      </c>
      <c r="H26" s="29"/>
      <c r="I26" s="30"/>
      <c r="J26" s="161">
        <f t="shared" si="7"/>
        <v>0</v>
      </c>
      <c r="K26" s="162"/>
      <c r="L26" s="316"/>
      <c r="M26" s="298"/>
      <c r="O26" s="326"/>
      <c r="P26" s="229"/>
      <c r="Q26" s="33" t="s">
        <v>31</v>
      </c>
      <c r="R26" s="28"/>
      <c r="S26" s="24" t="s">
        <v>0</v>
      </c>
      <c r="T26" s="28"/>
      <c r="U26" s="24" t="s">
        <v>0</v>
      </c>
      <c r="V26" s="29"/>
      <c r="W26" s="30"/>
      <c r="X26" s="161">
        <f t="shared" si="1"/>
        <v>0</v>
      </c>
      <c r="Y26" s="162"/>
      <c r="Z26" s="316"/>
      <c r="AA26" s="314"/>
      <c r="AC26" s="229"/>
      <c r="AD26" s="235"/>
      <c r="AE26" s="40"/>
      <c r="AF26" s="41" t="str">
        <f>_xlfn.SWITCH($AE26,$M$56,$AL$56,$M$57,$AL$57,$M$58,$AL$58,$M$59,$AL$59,$M$60,$AL$60,"")</f>
        <v/>
      </c>
      <c r="AG26" s="66"/>
      <c r="AH26" s="43"/>
      <c r="AI26" s="259"/>
      <c r="AJ26" s="260"/>
      <c r="AK26" s="67">
        <f>ROUNDDOWN(PRODUCT(AF26,AG26,AH26),4)</f>
        <v>0</v>
      </c>
      <c r="AL26" s="287"/>
      <c r="AM26" s="18"/>
      <c r="AN26" s="19"/>
      <c r="AO26" s="229"/>
      <c r="AP26" s="235"/>
      <c r="AQ26" s="229"/>
      <c r="AR26" s="92" t="s">
        <v>68</v>
      </c>
      <c r="AS26" s="28"/>
      <c r="AT26" s="24" t="s">
        <v>0</v>
      </c>
      <c r="AU26" s="28"/>
      <c r="AV26" s="24" t="s">
        <v>0</v>
      </c>
      <c r="AW26" s="93"/>
      <c r="AX26" s="161">
        <f t="shared" si="8"/>
        <v>0</v>
      </c>
      <c r="AY26" s="162"/>
      <c r="AZ26" s="243"/>
      <c r="BA26" s="169"/>
      <c r="BB26" s="238"/>
      <c r="BC26" s="241"/>
      <c r="BD26" s="232"/>
      <c r="BE26" s="94"/>
      <c r="BF26" s="41" t="str">
        <f t="shared" si="9"/>
        <v/>
      </c>
      <c r="BG26" s="42"/>
      <c r="BH26" s="43"/>
      <c r="BI26" s="163">
        <f t="shared" si="10"/>
        <v>0</v>
      </c>
      <c r="BJ26" s="164"/>
      <c r="BK26" s="247"/>
      <c r="BL26" s="248"/>
      <c r="BM26" s="249"/>
      <c r="BN26" s="249"/>
      <c r="BO26" s="230"/>
      <c r="BP26" s="251"/>
      <c r="BQ26" s="170"/>
      <c r="BR26" s="171"/>
      <c r="BS26" s="264"/>
    </row>
    <row r="27" spans="1:71" ht="12.75" customHeight="1" thickBot="1" x14ac:dyDescent="0.45">
      <c r="A27" s="2"/>
      <c r="B27" s="312"/>
      <c r="C27" s="27" t="s">
        <v>8</v>
      </c>
      <c r="D27" s="28"/>
      <c r="E27" s="24" t="s">
        <v>0</v>
      </c>
      <c r="F27" s="28"/>
      <c r="G27" s="24" t="s">
        <v>0</v>
      </c>
      <c r="H27" s="29"/>
      <c r="I27" s="30"/>
      <c r="J27" s="161">
        <f t="shared" si="7"/>
        <v>0</v>
      </c>
      <c r="K27" s="162"/>
      <c r="L27" s="316"/>
      <c r="M27" s="298"/>
      <c r="O27" s="326"/>
      <c r="P27" s="229"/>
      <c r="Q27" s="33" t="s">
        <v>32</v>
      </c>
      <c r="R27" s="28"/>
      <c r="S27" s="24" t="s">
        <v>0</v>
      </c>
      <c r="T27" s="28"/>
      <c r="U27" s="24" t="s">
        <v>0</v>
      </c>
      <c r="V27" s="29"/>
      <c r="W27" s="30"/>
      <c r="X27" s="161">
        <f t="shared" si="1"/>
        <v>0</v>
      </c>
      <c r="Y27" s="162"/>
      <c r="Z27" s="316"/>
      <c r="AA27" s="314"/>
      <c r="AC27" s="342"/>
      <c r="AD27" s="340"/>
      <c r="AE27" s="99"/>
      <c r="AF27" s="100" t="str">
        <f>_xlfn.SWITCH($AE27,$M$56,$AL$56,$M$57,$AL$57,$M$58,$AL$58,$M$59,$AL$59,$M$60,$AL$60,"")</f>
        <v/>
      </c>
      <c r="AG27" s="101"/>
      <c r="AH27" s="102"/>
      <c r="AI27" s="328"/>
      <c r="AJ27" s="329"/>
      <c r="AK27" s="103">
        <f>ROUNDDOWN(PRODUCT(AF27,AG27,AH27),4)</f>
        <v>0</v>
      </c>
      <c r="AL27" s="336"/>
      <c r="AM27" s="18"/>
      <c r="AN27" s="19"/>
      <c r="AO27" s="229"/>
      <c r="AP27" s="235"/>
      <c r="AQ27" s="229"/>
      <c r="AR27" s="92" t="s">
        <v>68</v>
      </c>
      <c r="AS27" s="28"/>
      <c r="AT27" s="24" t="s">
        <v>0</v>
      </c>
      <c r="AU27" s="28"/>
      <c r="AV27" s="24" t="s">
        <v>0</v>
      </c>
      <c r="AW27" s="93"/>
      <c r="AX27" s="161">
        <f t="shared" si="8"/>
        <v>0</v>
      </c>
      <c r="AY27" s="162"/>
      <c r="AZ27" s="243"/>
      <c r="BA27" s="169"/>
      <c r="BB27" s="238"/>
      <c r="BC27" s="241"/>
      <c r="BD27" s="232"/>
      <c r="BE27" s="94"/>
      <c r="BF27" s="41" t="str">
        <f t="shared" si="9"/>
        <v/>
      </c>
      <c r="BG27" s="42"/>
      <c r="BH27" s="43"/>
      <c r="BI27" s="163">
        <f t="shared" si="10"/>
        <v>0</v>
      </c>
      <c r="BJ27" s="164"/>
      <c r="BK27" s="247"/>
      <c r="BL27" s="248"/>
      <c r="BM27" s="249"/>
      <c r="BN27" s="249"/>
      <c r="BO27" s="230"/>
      <c r="BP27" s="251"/>
      <c r="BQ27" s="170"/>
      <c r="BR27" s="171"/>
      <c r="BS27" s="264"/>
    </row>
    <row r="28" spans="1:71" ht="12.75" customHeight="1" thickTop="1" x14ac:dyDescent="0.4">
      <c r="A28" s="2"/>
      <c r="B28" s="312"/>
      <c r="C28" s="61" t="s">
        <v>9</v>
      </c>
      <c r="D28" s="52"/>
      <c r="E28" s="21" t="s">
        <v>0</v>
      </c>
      <c r="F28" s="52"/>
      <c r="G28" s="21" t="s">
        <v>0</v>
      </c>
      <c r="H28" s="53"/>
      <c r="I28" s="54"/>
      <c r="J28" s="165">
        <f t="shared" si="7"/>
        <v>0</v>
      </c>
      <c r="K28" s="166"/>
      <c r="L28" s="316"/>
      <c r="M28" s="298"/>
      <c r="O28" s="326"/>
      <c r="P28" s="229"/>
      <c r="Q28" s="33" t="s">
        <v>33</v>
      </c>
      <c r="R28" s="28"/>
      <c r="S28" s="24" t="s">
        <v>0</v>
      </c>
      <c r="T28" s="28"/>
      <c r="U28" s="24" t="s">
        <v>0</v>
      </c>
      <c r="V28" s="29"/>
      <c r="W28" s="30"/>
      <c r="X28" s="161">
        <f t="shared" si="1"/>
        <v>0</v>
      </c>
      <c r="Y28" s="162"/>
      <c r="Z28" s="316"/>
      <c r="AA28" s="314"/>
      <c r="AC28" s="271" t="s">
        <v>19</v>
      </c>
      <c r="AD28" s="295" t="s">
        <v>49</v>
      </c>
      <c r="AE28" s="40"/>
      <c r="AF28" s="41" t="str">
        <f t="shared" ref="AF28:AF36" si="11">_xlfn.SWITCH($AE28,$Q$42,$AA$42,$Q$44,$AA$44,$Q$46,$AA$46,$Q$48,$AA$48,$Q$50,$AA$50,"")</f>
        <v/>
      </c>
      <c r="AG28" s="42"/>
      <c r="AH28" s="43"/>
      <c r="AI28" s="265">
        <f t="shared" ref="AI28:AI36" si="12">PRODUCT(AF28,AG28,AH28,)</f>
        <v>0</v>
      </c>
      <c r="AJ28" s="164"/>
      <c r="AK28" s="274"/>
      <c r="AL28" s="287">
        <f>ROUNDDOWN(SUM(AI28:AK39),3)</f>
        <v>0</v>
      </c>
      <c r="AM28" s="18"/>
      <c r="AN28" s="19"/>
      <c r="AO28" s="229"/>
      <c r="AP28" s="235"/>
      <c r="AQ28" s="229"/>
      <c r="AR28" s="20" t="s">
        <v>68</v>
      </c>
      <c r="AS28" s="52"/>
      <c r="AT28" s="21" t="s">
        <v>0</v>
      </c>
      <c r="AU28" s="52"/>
      <c r="AV28" s="21" t="s">
        <v>0</v>
      </c>
      <c r="AW28" s="95"/>
      <c r="AX28" s="165">
        <f t="shared" si="8"/>
        <v>0</v>
      </c>
      <c r="AY28" s="166"/>
      <c r="AZ28" s="244"/>
      <c r="BA28" s="169"/>
      <c r="BB28" s="238"/>
      <c r="BC28" s="241"/>
      <c r="BD28" s="232"/>
      <c r="BE28" s="96"/>
      <c r="BF28" s="70" t="str">
        <f t="shared" si="9"/>
        <v/>
      </c>
      <c r="BG28" s="97"/>
      <c r="BH28" s="72"/>
      <c r="BI28" s="167">
        <f t="shared" si="10"/>
        <v>0</v>
      </c>
      <c r="BJ28" s="168"/>
      <c r="BK28" s="247"/>
      <c r="BL28" s="248"/>
      <c r="BM28" s="249"/>
      <c r="BN28" s="249"/>
      <c r="BO28" s="230"/>
      <c r="BP28" s="252"/>
      <c r="BQ28" s="140"/>
      <c r="BR28" s="142"/>
      <c r="BS28" s="264"/>
    </row>
    <row r="29" spans="1:71" ht="12.75" customHeight="1" x14ac:dyDescent="0.4">
      <c r="A29" s="2"/>
      <c r="B29" s="312"/>
      <c r="C29" s="150" t="s">
        <v>1</v>
      </c>
      <c r="D29" s="150"/>
      <c r="E29" s="150"/>
      <c r="F29" s="150"/>
      <c r="G29" s="150"/>
      <c r="H29" s="141"/>
      <c r="I29" s="141"/>
      <c r="J29" s="297" t="s">
        <v>72</v>
      </c>
      <c r="K29" s="297"/>
      <c r="L29" s="298">
        <f>ROUNDUP((L19/8),2)</f>
        <v>0</v>
      </c>
      <c r="M29" s="298"/>
      <c r="O29" s="326"/>
      <c r="P29" s="229"/>
      <c r="Q29" s="33" t="s">
        <v>34</v>
      </c>
      <c r="R29" s="28"/>
      <c r="S29" s="24" t="s">
        <v>0</v>
      </c>
      <c r="T29" s="28"/>
      <c r="U29" s="24" t="s">
        <v>0</v>
      </c>
      <c r="V29" s="29"/>
      <c r="W29" s="30"/>
      <c r="X29" s="161">
        <f t="shared" si="1"/>
        <v>0</v>
      </c>
      <c r="Y29" s="162"/>
      <c r="Z29" s="316"/>
      <c r="AA29" s="314"/>
      <c r="AC29" s="229"/>
      <c r="AD29" s="235"/>
      <c r="AE29" s="40"/>
      <c r="AF29" s="41" t="str">
        <f t="shared" si="11"/>
        <v/>
      </c>
      <c r="AG29" s="42"/>
      <c r="AH29" s="43"/>
      <c r="AI29" s="265">
        <f t="shared" si="12"/>
        <v>0</v>
      </c>
      <c r="AJ29" s="164"/>
      <c r="AK29" s="274"/>
      <c r="AL29" s="287"/>
      <c r="AM29" s="18"/>
      <c r="AN29" s="19"/>
      <c r="AO29" s="229"/>
      <c r="AP29" s="235" t="s">
        <v>56</v>
      </c>
      <c r="AQ29" s="236" t="s">
        <v>66</v>
      </c>
      <c r="AR29" s="89"/>
      <c r="AS29" s="57"/>
      <c r="AT29" s="58" t="s">
        <v>0</v>
      </c>
      <c r="AU29" s="57"/>
      <c r="AV29" s="58" t="s">
        <v>0</v>
      </c>
      <c r="AW29" s="90"/>
      <c r="AX29" s="239">
        <f t="shared" si="8"/>
        <v>0</v>
      </c>
      <c r="AY29" s="240"/>
      <c r="AZ29" s="242">
        <f>ROUNDUP(SUM(AX29:AY33),2)</f>
        <v>0</v>
      </c>
      <c r="BA29" s="169">
        <v>0</v>
      </c>
      <c r="BB29" s="238">
        <f>SUM(AZ29:BA33)</f>
        <v>0</v>
      </c>
      <c r="BC29" s="241">
        <f>$J$38</f>
        <v>0</v>
      </c>
      <c r="BD29" s="232">
        <f>ROUNDUP(PRODUCT(BB29:BC33),3)</f>
        <v>0</v>
      </c>
      <c r="BE29" s="91"/>
      <c r="BF29" s="98" t="str">
        <f t="shared" si="9"/>
        <v/>
      </c>
      <c r="BG29" s="36"/>
      <c r="BH29" s="37"/>
      <c r="BI29" s="233">
        <f t="shared" si="10"/>
        <v>0</v>
      </c>
      <c r="BJ29" s="234"/>
      <c r="BK29" s="247">
        <f>ROUNDDOWN(SUM(BI29:BJ33),3)</f>
        <v>0</v>
      </c>
      <c r="BL29" s="248">
        <f>BD29</f>
        <v>0</v>
      </c>
      <c r="BM29" s="249">
        <f>BK29</f>
        <v>0</v>
      </c>
      <c r="BN29" s="249" t="e">
        <f>ROUNDDOWN(BM29/BL29,3)</f>
        <v>#DIV/0!</v>
      </c>
      <c r="BO29" s="230" t="e">
        <f>IF($BN29&gt;1,"OK","NG")</f>
        <v>#DIV/0!</v>
      </c>
      <c r="BP29" s="250" t="e">
        <f>IF(BN29&lt;BN34,ROUNDDOWN(BN29/BN34,2),ROUNDDOWN(BN34/BN29,2))</f>
        <v>#DIV/0!</v>
      </c>
      <c r="BQ29" s="137" t="e">
        <f>IF(BP29&gt;=0.5,"OK","NG")</f>
        <v>#DIV/0!</v>
      </c>
      <c r="BR29" s="139"/>
      <c r="BS29" s="315"/>
    </row>
    <row r="30" spans="1:71" ht="12.75" customHeight="1" x14ac:dyDescent="0.4">
      <c r="A30" s="2"/>
      <c r="B30" s="312"/>
      <c r="C30" s="68" t="s">
        <v>10</v>
      </c>
      <c r="D30" s="57"/>
      <c r="E30" s="58" t="s">
        <v>0</v>
      </c>
      <c r="F30" s="57"/>
      <c r="G30" s="58" t="s">
        <v>0</v>
      </c>
      <c r="H30" s="59"/>
      <c r="I30" s="60"/>
      <c r="J30" s="239">
        <f>PRODUCT(D30,F30,H30)</f>
        <v>0</v>
      </c>
      <c r="K30" s="240"/>
      <c r="L30" s="316">
        <f>ROUNDUP(SUM(J30:J32),2)</f>
        <v>0</v>
      </c>
      <c r="M30" s="298"/>
      <c r="O30" s="327"/>
      <c r="P30" s="229"/>
      <c r="Q30" s="51" t="s">
        <v>35</v>
      </c>
      <c r="R30" s="52"/>
      <c r="S30" s="21" t="s">
        <v>0</v>
      </c>
      <c r="T30" s="52"/>
      <c r="U30" s="21" t="s">
        <v>0</v>
      </c>
      <c r="V30" s="53"/>
      <c r="W30" s="54"/>
      <c r="X30" s="165">
        <f t="shared" si="1"/>
        <v>0</v>
      </c>
      <c r="Y30" s="166"/>
      <c r="Z30" s="316"/>
      <c r="AA30" s="314"/>
      <c r="AC30" s="229"/>
      <c r="AD30" s="235"/>
      <c r="AE30" s="40"/>
      <c r="AF30" s="41" t="str">
        <f t="shared" si="11"/>
        <v/>
      </c>
      <c r="AG30" s="42"/>
      <c r="AH30" s="43"/>
      <c r="AI30" s="265">
        <f t="shared" si="12"/>
        <v>0</v>
      </c>
      <c r="AJ30" s="164"/>
      <c r="AK30" s="274"/>
      <c r="AL30" s="287"/>
      <c r="AM30" s="18"/>
      <c r="AN30" s="19"/>
      <c r="AO30" s="229"/>
      <c r="AP30" s="235"/>
      <c r="AQ30" s="229"/>
      <c r="AR30" s="92" t="s">
        <v>68</v>
      </c>
      <c r="AS30" s="28"/>
      <c r="AT30" s="24" t="s">
        <v>0</v>
      </c>
      <c r="AU30" s="28"/>
      <c r="AV30" s="24" t="s">
        <v>0</v>
      </c>
      <c r="AW30" s="93"/>
      <c r="AX30" s="161">
        <f t="shared" si="8"/>
        <v>0</v>
      </c>
      <c r="AY30" s="162"/>
      <c r="AZ30" s="243"/>
      <c r="BA30" s="169"/>
      <c r="BB30" s="238"/>
      <c r="BC30" s="241"/>
      <c r="BD30" s="232"/>
      <c r="BE30" s="94"/>
      <c r="BF30" s="41" t="str">
        <f t="shared" si="9"/>
        <v/>
      </c>
      <c r="BG30" s="42"/>
      <c r="BH30" s="43"/>
      <c r="BI30" s="163">
        <f t="shared" si="10"/>
        <v>0</v>
      </c>
      <c r="BJ30" s="164"/>
      <c r="BK30" s="247"/>
      <c r="BL30" s="248"/>
      <c r="BM30" s="249"/>
      <c r="BN30" s="249"/>
      <c r="BO30" s="230"/>
      <c r="BP30" s="251"/>
      <c r="BQ30" s="170"/>
      <c r="BR30" s="171"/>
      <c r="BS30" s="315"/>
    </row>
    <row r="31" spans="1:71" ht="12.75" customHeight="1" x14ac:dyDescent="0.4">
      <c r="A31" s="2"/>
      <c r="B31" s="312"/>
      <c r="C31" s="50" t="s">
        <v>11</v>
      </c>
      <c r="D31" s="28"/>
      <c r="E31" s="24" t="s">
        <v>0</v>
      </c>
      <c r="F31" s="28"/>
      <c r="G31" s="24" t="s">
        <v>0</v>
      </c>
      <c r="H31" s="29"/>
      <c r="I31" s="30"/>
      <c r="J31" s="161">
        <f>PRODUCT(D31,F31,H31)</f>
        <v>0</v>
      </c>
      <c r="K31" s="162"/>
      <c r="L31" s="316"/>
      <c r="M31" s="29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C31" s="229"/>
      <c r="AD31" s="235"/>
      <c r="AE31" s="40"/>
      <c r="AF31" s="41" t="str">
        <f t="shared" si="11"/>
        <v/>
      </c>
      <c r="AG31" s="42"/>
      <c r="AH31" s="43"/>
      <c r="AI31" s="265">
        <f t="shared" si="12"/>
        <v>0</v>
      </c>
      <c r="AJ31" s="164"/>
      <c r="AK31" s="274"/>
      <c r="AL31" s="287"/>
      <c r="AM31" s="18"/>
      <c r="AN31" s="19"/>
      <c r="AO31" s="229"/>
      <c r="AP31" s="235"/>
      <c r="AQ31" s="229"/>
      <c r="AR31" s="92" t="s">
        <v>68</v>
      </c>
      <c r="AS31" s="28"/>
      <c r="AT31" s="24" t="s">
        <v>0</v>
      </c>
      <c r="AU31" s="28"/>
      <c r="AV31" s="24" t="s">
        <v>0</v>
      </c>
      <c r="AW31" s="93"/>
      <c r="AX31" s="161">
        <f t="shared" si="8"/>
        <v>0</v>
      </c>
      <c r="AY31" s="162"/>
      <c r="AZ31" s="243"/>
      <c r="BA31" s="169"/>
      <c r="BB31" s="238"/>
      <c r="BC31" s="241"/>
      <c r="BD31" s="232"/>
      <c r="BE31" s="94"/>
      <c r="BF31" s="41" t="str">
        <f t="shared" si="9"/>
        <v/>
      </c>
      <c r="BG31" s="42"/>
      <c r="BH31" s="43"/>
      <c r="BI31" s="163">
        <f t="shared" si="10"/>
        <v>0</v>
      </c>
      <c r="BJ31" s="164"/>
      <c r="BK31" s="247"/>
      <c r="BL31" s="248"/>
      <c r="BM31" s="249"/>
      <c r="BN31" s="249"/>
      <c r="BO31" s="230"/>
      <c r="BP31" s="251"/>
      <c r="BQ31" s="170"/>
      <c r="BR31" s="171"/>
      <c r="BS31" s="315"/>
    </row>
    <row r="32" spans="1:71" ht="12.75" customHeight="1" x14ac:dyDescent="0.4">
      <c r="A32" s="2"/>
      <c r="B32" s="312"/>
      <c r="C32" s="50" t="s">
        <v>12</v>
      </c>
      <c r="D32" s="28"/>
      <c r="E32" s="24" t="s">
        <v>0</v>
      </c>
      <c r="F32" s="28"/>
      <c r="G32" s="24" t="s">
        <v>0</v>
      </c>
      <c r="H32" s="29"/>
      <c r="I32" s="54"/>
      <c r="J32" s="165">
        <f>PRODUCT(D32,F32,H32)</f>
        <v>0</v>
      </c>
      <c r="K32" s="166"/>
      <c r="L32" s="316"/>
      <c r="M32" s="298"/>
      <c r="N32" s="55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C32" s="229"/>
      <c r="AD32" s="235"/>
      <c r="AE32" s="40"/>
      <c r="AF32" s="41" t="str">
        <f t="shared" si="11"/>
        <v/>
      </c>
      <c r="AG32" s="42"/>
      <c r="AH32" s="43"/>
      <c r="AI32" s="265">
        <f t="shared" si="12"/>
        <v>0</v>
      </c>
      <c r="AJ32" s="164"/>
      <c r="AK32" s="274"/>
      <c r="AL32" s="287"/>
      <c r="AM32" s="18"/>
      <c r="AN32" s="19"/>
      <c r="AO32" s="229"/>
      <c r="AP32" s="235"/>
      <c r="AQ32" s="229"/>
      <c r="AR32" s="92" t="s">
        <v>68</v>
      </c>
      <c r="AS32" s="28"/>
      <c r="AT32" s="24" t="s">
        <v>0</v>
      </c>
      <c r="AU32" s="28"/>
      <c r="AV32" s="24" t="s">
        <v>0</v>
      </c>
      <c r="AW32" s="93"/>
      <c r="AX32" s="161">
        <f t="shared" si="8"/>
        <v>0</v>
      </c>
      <c r="AY32" s="162"/>
      <c r="AZ32" s="243"/>
      <c r="BA32" s="169"/>
      <c r="BB32" s="238"/>
      <c r="BC32" s="241"/>
      <c r="BD32" s="232"/>
      <c r="BE32" s="94"/>
      <c r="BF32" s="41" t="str">
        <f t="shared" si="9"/>
        <v/>
      </c>
      <c r="BG32" s="42"/>
      <c r="BH32" s="43"/>
      <c r="BI32" s="163">
        <f t="shared" si="10"/>
        <v>0</v>
      </c>
      <c r="BJ32" s="164"/>
      <c r="BK32" s="247"/>
      <c r="BL32" s="248"/>
      <c r="BM32" s="249"/>
      <c r="BN32" s="249"/>
      <c r="BO32" s="230"/>
      <c r="BP32" s="251"/>
      <c r="BQ32" s="170"/>
      <c r="BR32" s="171"/>
      <c r="BS32" s="315"/>
    </row>
    <row r="33" spans="1:71" ht="12.75" customHeight="1" x14ac:dyDescent="0.4">
      <c r="A33" s="2"/>
      <c r="B33" s="312"/>
      <c r="C33" s="79" t="s">
        <v>18</v>
      </c>
      <c r="D33" s="80">
        <f>L30</f>
        <v>0</v>
      </c>
      <c r="E33" s="81" t="s">
        <v>0</v>
      </c>
      <c r="F33" s="82">
        <v>1.4</v>
      </c>
      <c r="G33" s="81" t="s">
        <v>17</v>
      </c>
      <c r="H33" s="321">
        <v>2.1</v>
      </c>
      <c r="I33" s="322"/>
      <c r="J33" s="165">
        <f>IF(L29&lt;L30,D33*F33/H33,0)</f>
        <v>0</v>
      </c>
      <c r="K33" s="165"/>
      <c r="L33" s="298">
        <f>ROUNDUP(J33,2)</f>
        <v>0</v>
      </c>
      <c r="M33" s="298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C33" s="229"/>
      <c r="AD33" s="235"/>
      <c r="AE33" s="40"/>
      <c r="AF33" s="41" t="str">
        <f t="shared" si="11"/>
        <v/>
      </c>
      <c r="AG33" s="42"/>
      <c r="AH33" s="43"/>
      <c r="AI33" s="265">
        <f t="shared" si="12"/>
        <v>0</v>
      </c>
      <c r="AJ33" s="164"/>
      <c r="AK33" s="274"/>
      <c r="AL33" s="287"/>
      <c r="AM33" s="18"/>
      <c r="AN33" s="19"/>
      <c r="AO33" s="229"/>
      <c r="AP33" s="235"/>
      <c r="AQ33" s="229"/>
      <c r="AR33" s="20" t="s">
        <v>68</v>
      </c>
      <c r="AS33" s="52"/>
      <c r="AT33" s="21" t="s">
        <v>0</v>
      </c>
      <c r="AU33" s="52"/>
      <c r="AV33" s="21" t="s">
        <v>0</v>
      </c>
      <c r="AW33" s="95"/>
      <c r="AX33" s="165">
        <f t="shared" si="8"/>
        <v>0</v>
      </c>
      <c r="AY33" s="166"/>
      <c r="AZ33" s="244"/>
      <c r="BA33" s="169"/>
      <c r="BB33" s="238"/>
      <c r="BC33" s="241"/>
      <c r="BD33" s="232"/>
      <c r="BE33" s="96"/>
      <c r="BF33" s="70" t="str">
        <f t="shared" si="9"/>
        <v/>
      </c>
      <c r="BG33" s="97"/>
      <c r="BH33" s="72"/>
      <c r="BI33" s="167">
        <f t="shared" si="10"/>
        <v>0</v>
      </c>
      <c r="BJ33" s="168"/>
      <c r="BK33" s="247"/>
      <c r="BL33" s="248"/>
      <c r="BM33" s="249"/>
      <c r="BN33" s="249"/>
      <c r="BO33" s="230"/>
      <c r="BP33" s="251"/>
      <c r="BQ33" s="170"/>
      <c r="BR33" s="171"/>
      <c r="BS33" s="315"/>
    </row>
    <row r="34" spans="1:71" ht="12.75" customHeight="1" x14ac:dyDescent="0.4">
      <c r="A34" s="2"/>
      <c r="B34" s="271"/>
      <c r="C34" s="158" t="s">
        <v>16</v>
      </c>
      <c r="D34" s="159"/>
      <c r="E34" s="159"/>
      <c r="F34" s="159"/>
      <c r="G34" s="159"/>
      <c r="H34" s="159"/>
      <c r="I34" s="159"/>
      <c r="J34" s="159"/>
      <c r="K34" s="198"/>
      <c r="L34" s="314">
        <f>L19+L33+L17</f>
        <v>0</v>
      </c>
      <c r="M34" s="314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C34" s="229"/>
      <c r="AD34" s="235"/>
      <c r="AE34" s="40"/>
      <c r="AF34" s="41" t="str">
        <f t="shared" si="11"/>
        <v/>
      </c>
      <c r="AG34" s="42"/>
      <c r="AH34" s="43"/>
      <c r="AI34" s="265">
        <f t="shared" si="12"/>
        <v>0</v>
      </c>
      <c r="AJ34" s="164"/>
      <c r="AK34" s="274"/>
      <c r="AL34" s="287"/>
      <c r="AM34" s="18"/>
      <c r="AN34" s="19"/>
      <c r="AO34" s="229"/>
      <c r="AP34" s="235"/>
      <c r="AQ34" s="236" t="s">
        <v>67</v>
      </c>
      <c r="AR34" s="89"/>
      <c r="AS34" s="57"/>
      <c r="AT34" s="58" t="s">
        <v>0</v>
      </c>
      <c r="AU34" s="57"/>
      <c r="AV34" s="58" t="s">
        <v>0</v>
      </c>
      <c r="AW34" s="90"/>
      <c r="AX34" s="239">
        <f t="shared" si="8"/>
        <v>0</v>
      </c>
      <c r="AY34" s="240"/>
      <c r="AZ34" s="242">
        <f>ROUNDUP(SUM(AX34:AY38),2)</f>
        <v>0</v>
      </c>
      <c r="BA34" s="169">
        <v>0</v>
      </c>
      <c r="BB34" s="238">
        <f>SUM(AZ34:BA38)</f>
        <v>0</v>
      </c>
      <c r="BC34" s="241">
        <f>$J$38</f>
        <v>0</v>
      </c>
      <c r="BD34" s="232">
        <f>ROUNDUP(PRODUCT(BB34:BC38),3)</f>
        <v>0</v>
      </c>
      <c r="BE34" s="91"/>
      <c r="BF34" s="98" t="str">
        <f t="shared" si="9"/>
        <v/>
      </c>
      <c r="BG34" s="36"/>
      <c r="BH34" s="37"/>
      <c r="BI34" s="233">
        <f t="shared" si="10"/>
        <v>0</v>
      </c>
      <c r="BJ34" s="234"/>
      <c r="BK34" s="247">
        <f>ROUNDDOWN(SUM(BI34:BJ38),3)</f>
        <v>0</v>
      </c>
      <c r="BL34" s="248">
        <f>BD34</f>
        <v>0</v>
      </c>
      <c r="BM34" s="249">
        <f>BK34</f>
        <v>0</v>
      </c>
      <c r="BN34" s="249" t="e">
        <f>ROUNDDOWN(BM34/BL34,3)</f>
        <v>#DIV/0!</v>
      </c>
      <c r="BO34" s="230" t="e">
        <f>IF($BN34&gt;1,"OK","NG")</f>
        <v>#DIV/0!</v>
      </c>
      <c r="BP34" s="251"/>
      <c r="BQ34" s="170"/>
      <c r="BR34" s="171"/>
      <c r="BS34" s="315"/>
    </row>
    <row r="35" spans="1:71" ht="12.75" customHeight="1" x14ac:dyDescent="0.4">
      <c r="A35" s="19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C35" s="229"/>
      <c r="AD35" s="235"/>
      <c r="AE35" s="40"/>
      <c r="AF35" s="41" t="str">
        <f t="shared" si="11"/>
        <v/>
      </c>
      <c r="AG35" s="42"/>
      <c r="AH35" s="43"/>
      <c r="AI35" s="265">
        <f t="shared" si="12"/>
        <v>0</v>
      </c>
      <c r="AJ35" s="164"/>
      <c r="AK35" s="274"/>
      <c r="AL35" s="287"/>
      <c r="AM35" s="18"/>
      <c r="AN35" s="19"/>
      <c r="AO35" s="229"/>
      <c r="AP35" s="235"/>
      <c r="AQ35" s="229"/>
      <c r="AR35" s="92" t="s">
        <v>68</v>
      </c>
      <c r="AS35" s="28"/>
      <c r="AT35" s="24" t="s">
        <v>0</v>
      </c>
      <c r="AU35" s="28"/>
      <c r="AV35" s="24" t="s">
        <v>0</v>
      </c>
      <c r="AW35" s="93"/>
      <c r="AX35" s="161">
        <f t="shared" si="8"/>
        <v>0</v>
      </c>
      <c r="AY35" s="162"/>
      <c r="AZ35" s="243"/>
      <c r="BA35" s="169"/>
      <c r="BB35" s="238"/>
      <c r="BC35" s="241"/>
      <c r="BD35" s="232"/>
      <c r="BE35" s="94"/>
      <c r="BF35" s="41" t="str">
        <f t="shared" si="9"/>
        <v/>
      </c>
      <c r="BG35" s="42"/>
      <c r="BH35" s="43"/>
      <c r="BI35" s="163">
        <f t="shared" si="10"/>
        <v>0</v>
      </c>
      <c r="BJ35" s="164"/>
      <c r="BK35" s="247"/>
      <c r="BL35" s="248"/>
      <c r="BM35" s="249"/>
      <c r="BN35" s="249"/>
      <c r="BO35" s="230"/>
      <c r="BP35" s="251"/>
      <c r="BQ35" s="170"/>
      <c r="BR35" s="171"/>
      <c r="BS35" s="315"/>
    </row>
    <row r="36" spans="1:71" ht="12.75" customHeight="1" x14ac:dyDescent="0.4">
      <c r="A36" s="19"/>
      <c r="B36" s="317" t="s">
        <v>113</v>
      </c>
      <c r="C36" s="317"/>
      <c r="D36" s="317"/>
      <c r="E36" s="317"/>
      <c r="F36" s="317"/>
      <c r="G36" s="317"/>
      <c r="H36" s="317"/>
      <c r="I36" s="317"/>
      <c r="J36" s="31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C36" s="229"/>
      <c r="AD36" s="235"/>
      <c r="AE36" s="62"/>
      <c r="AF36" s="63" t="str">
        <f t="shared" si="11"/>
        <v/>
      </c>
      <c r="AG36" s="64"/>
      <c r="AH36" s="65"/>
      <c r="AI36" s="269">
        <f t="shared" si="12"/>
        <v>0</v>
      </c>
      <c r="AJ36" s="270"/>
      <c r="AK36" s="275"/>
      <c r="AL36" s="287"/>
      <c r="AM36" s="18"/>
      <c r="AN36" s="19"/>
      <c r="AO36" s="229"/>
      <c r="AP36" s="235"/>
      <c r="AQ36" s="229"/>
      <c r="AR36" s="92" t="s">
        <v>68</v>
      </c>
      <c r="AS36" s="28"/>
      <c r="AT36" s="24" t="s">
        <v>0</v>
      </c>
      <c r="AU36" s="28"/>
      <c r="AV36" s="24" t="s">
        <v>0</v>
      </c>
      <c r="AW36" s="93"/>
      <c r="AX36" s="161">
        <f t="shared" si="8"/>
        <v>0</v>
      </c>
      <c r="AY36" s="162"/>
      <c r="AZ36" s="243"/>
      <c r="BA36" s="169"/>
      <c r="BB36" s="238"/>
      <c r="BC36" s="241"/>
      <c r="BD36" s="232"/>
      <c r="BE36" s="94"/>
      <c r="BF36" s="41" t="str">
        <f t="shared" si="9"/>
        <v/>
      </c>
      <c r="BG36" s="42"/>
      <c r="BH36" s="43"/>
      <c r="BI36" s="163">
        <f t="shared" si="10"/>
        <v>0</v>
      </c>
      <c r="BJ36" s="164"/>
      <c r="BK36" s="247"/>
      <c r="BL36" s="248"/>
      <c r="BM36" s="249"/>
      <c r="BN36" s="249"/>
      <c r="BO36" s="230"/>
      <c r="BP36" s="251"/>
      <c r="BQ36" s="170"/>
      <c r="BR36" s="171"/>
      <c r="BS36" s="315"/>
    </row>
    <row r="37" spans="1:71" ht="12.75" customHeight="1" x14ac:dyDescent="0.4">
      <c r="A37" s="19"/>
      <c r="B37" s="318" t="s">
        <v>116</v>
      </c>
      <c r="C37" s="298"/>
      <c r="D37" s="298"/>
      <c r="E37" s="298"/>
      <c r="F37" s="298"/>
      <c r="G37" s="298"/>
      <c r="H37" s="319" t="s">
        <v>19</v>
      </c>
      <c r="I37" s="319"/>
      <c r="J37" s="104" t="s">
        <v>117</v>
      </c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C37" s="229"/>
      <c r="AD37" s="235"/>
      <c r="AE37" s="40"/>
      <c r="AF37" s="41" t="str">
        <f>_xlfn.SWITCH($AE37,$M$56,$AL$56,$M$57,$AL$57,$M$58,$AL$58,$M$59,$AL$59,$M$60,$AL$60,"")</f>
        <v/>
      </c>
      <c r="AG37" s="66"/>
      <c r="AH37" s="43"/>
      <c r="AI37" s="257"/>
      <c r="AJ37" s="258"/>
      <c r="AK37" s="67">
        <f>ROUNDDOWN(PRODUCT(AF37,AG37,AH37),4)</f>
        <v>0</v>
      </c>
      <c r="AL37" s="287"/>
      <c r="AM37" s="18"/>
      <c r="AN37" s="19"/>
      <c r="AO37" s="229"/>
      <c r="AP37" s="235"/>
      <c r="AQ37" s="229"/>
      <c r="AR37" s="92" t="s">
        <v>68</v>
      </c>
      <c r="AS37" s="28"/>
      <c r="AT37" s="24" t="s">
        <v>0</v>
      </c>
      <c r="AU37" s="28"/>
      <c r="AV37" s="24" t="s">
        <v>0</v>
      </c>
      <c r="AW37" s="93"/>
      <c r="AX37" s="161">
        <f t="shared" si="8"/>
        <v>0</v>
      </c>
      <c r="AY37" s="162"/>
      <c r="AZ37" s="243"/>
      <c r="BA37" s="169"/>
      <c r="BB37" s="238"/>
      <c r="BC37" s="241"/>
      <c r="BD37" s="232"/>
      <c r="BE37" s="94"/>
      <c r="BF37" s="41" t="str">
        <f t="shared" si="9"/>
        <v/>
      </c>
      <c r="BG37" s="42"/>
      <c r="BH37" s="43"/>
      <c r="BI37" s="163">
        <f t="shared" si="10"/>
        <v>0</v>
      </c>
      <c r="BJ37" s="164"/>
      <c r="BK37" s="247"/>
      <c r="BL37" s="248"/>
      <c r="BM37" s="249"/>
      <c r="BN37" s="249"/>
      <c r="BO37" s="230"/>
      <c r="BP37" s="251"/>
      <c r="BQ37" s="170"/>
      <c r="BR37" s="171"/>
      <c r="BS37" s="315"/>
    </row>
    <row r="38" spans="1:71" ht="12.75" customHeight="1" x14ac:dyDescent="0.4">
      <c r="A38" s="19"/>
      <c r="B38" s="298"/>
      <c r="C38" s="298"/>
      <c r="D38" s="298"/>
      <c r="E38" s="298"/>
      <c r="F38" s="298"/>
      <c r="G38" s="298"/>
      <c r="H38" s="320"/>
      <c r="I38" s="320"/>
      <c r="J38" s="105"/>
      <c r="P38" s="156" t="s">
        <v>115</v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C38" s="229"/>
      <c r="AD38" s="235"/>
      <c r="AE38" s="40"/>
      <c r="AF38" s="41" t="str">
        <f>_xlfn.SWITCH($AE38,$M$56,$AL$56,$M$57,$AL$57,$M$58,$AL$58,$M$59,$AL$59,$M$60,$AL$60,"")</f>
        <v/>
      </c>
      <c r="AG38" s="66"/>
      <c r="AH38" s="43"/>
      <c r="AI38" s="259"/>
      <c r="AJ38" s="260"/>
      <c r="AK38" s="67">
        <f>ROUNDDOWN(PRODUCT(AF38,AG38,AH38),4)</f>
        <v>0</v>
      </c>
      <c r="AL38" s="287"/>
      <c r="AM38" s="18"/>
      <c r="AN38" s="19"/>
      <c r="AO38" s="229"/>
      <c r="AP38" s="235"/>
      <c r="AQ38" s="229"/>
      <c r="AR38" s="20" t="s">
        <v>68</v>
      </c>
      <c r="AS38" s="52"/>
      <c r="AT38" s="21" t="s">
        <v>0</v>
      </c>
      <c r="AU38" s="52"/>
      <c r="AV38" s="21" t="s">
        <v>0</v>
      </c>
      <c r="AW38" s="95"/>
      <c r="AX38" s="165">
        <f t="shared" si="8"/>
        <v>0</v>
      </c>
      <c r="AY38" s="166"/>
      <c r="AZ38" s="244"/>
      <c r="BA38" s="169"/>
      <c r="BB38" s="238"/>
      <c r="BC38" s="241"/>
      <c r="BD38" s="232"/>
      <c r="BE38" s="106"/>
      <c r="BF38" s="107" t="str">
        <f t="shared" si="9"/>
        <v/>
      </c>
      <c r="BG38" s="97"/>
      <c r="BH38" s="72"/>
      <c r="BI38" s="167">
        <f t="shared" si="10"/>
        <v>0</v>
      </c>
      <c r="BJ38" s="168"/>
      <c r="BK38" s="247"/>
      <c r="BL38" s="248"/>
      <c r="BM38" s="249"/>
      <c r="BN38" s="249"/>
      <c r="BO38" s="230"/>
      <c r="BP38" s="252"/>
      <c r="BQ38" s="140"/>
      <c r="BR38" s="142"/>
      <c r="BS38" s="315"/>
    </row>
    <row r="39" spans="1:71" ht="12.75" customHeight="1" thickBot="1" x14ac:dyDescent="0.45">
      <c r="A39" s="19"/>
      <c r="B39" s="306" t="s">
        <v>94</v>
      </c>
      <c r="C39" s="307"/>
      <c r="D39" s="307"/>
      <c r="E39" s="307"/>
      <c r="F39" s="307"/>
      <c r="G39" s="307"/>
      <c r="H39" s="307"/>
      <c r="I39" s="307"/>
      <c r="J39" s="108">
        <v>0.5</v>
      </c>
      <c r="P39" s="158" t="s">
        <v>75</v>
      </c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98"/>
      <c r="AC39" s="229"/>
      <c r="AD39" s="296"/>
      <c r="AE39" s="40"/>
      <c r="AF39" s="41" t="str">
        <f>_xlfn.SWITCH($AE39,$M$56,$AL$56,$M$57,$AL$57,$M$58,$AL$58,$M$59,$AL$59,$M$60,$AL$60,"")</f>
        <v/>
      </c>
      <c r="AG39" s="66"/>
      <c r="AH39" s="43"/>
      <c r="AI39" s="259"/>
      <c r="AJ39" s="260"/>
      <c r="AK39" s="67">
        <f>ROUNDDOWN(PRODUCT(AF39,AG39,AH39),4)</f>
        <v>0</v>
      </c>
      <c r="AL39" s="287"/>
      <c r="AM39" s="18"/>
      <c r="AN39" s="19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7"/>
      <c r="BQ39" s="157"/>
      <c r="BR39" s="157"/>
      <c r="BS39" s="171"/>
    </row>
    <row r="40" spans="1:71" ht="12.75" customHeight="1" thickTop="1" thickBot="1" x14ac:dyDescent="0.45">
      <c r="A40" s="19"/>
      <c r="B40" s="300" t="s">
        <v>148</v>
      </c>
      <c r="C40" s="301"/>
      <c r="D40" s="301"/>
      <c r="E40" s="301"/>
      <c r="F40" s="301"/>
      <c r="G40" s="302"/>
      <c r="H40" s="303" t="s">
        <v>149</v>
      </c>
      <c r="I40" s="304"/>
      <c r="J40" s="305"/>
      <c r="P40" s="229" t="s">
        <v>53</v>
      </c>
      <c r="Q40" s="158"/>
      <c r="R40" s="276" t="s">
        <v>156</v>
      </c>
      <c r="S40" s="277"/>
      <c r="T40" s="277"/>
      <c r="U40" s="277"/>
      <c r="V40" s="277"/>
      <c r="W40" s="248"/>
      <c r="X40" s="276" t="s">
        <v>157</v>
      </c>
      <c r="Y40" s="277"/>
      <c r="Z40" s="308"/>
      <c r="AA40" s="309" t="s">
        <v>153</v>
      </c>
      <c r="AC40" s="229"/>
      <c r="AD40" s="311" t="s">
        <v>50</v>
      </c>
      <c r="AE40" s="34"/>
      <c r="AF40" s="35" t="str">
        <f t="shared" ref="AF40:AF48" si="13">_xlfn.SWITCH($AE40,$Q$42,$AA$42,$Q$44,$AA$44,$Q$46,$AA$46,$Q$48,$AA$48,$Q$50,$AA$50,"")</f>
        <v/>
      </c>
      <c r="AG40" s="36"/>
      <c r="AH40" s="37"/>
      <c r="AI40" s="272">
        <f t="shared" ref="AI40:AI48" si="14">PRODUCT(AF40,AG40,AH40,)</f>
        <v>0</v>
      </c>
      <c r="AJ40" s="234"/>
      <c r="AK40" s="273"/>
      <c r="AL40" s="286">
        <f>ROUNDDOWN(SUM(AI40:AK51),3)</f>
        <v>0</v>
      </c>
      <c r="AM40" s="18"/>
      <c r="AN40" s="19"/>
      <c r="AO40" s="289"/>
      <c r="AP40" s="290"/>
      <c r="AQ40" s="291"/>
      <c r="AR40" s="292" t="s">
        <v>103</v>
      </c>
      <c r="AS40" s="293"/>
      <c r="AT40" s="293"/>
      <c r="AU40" s="293"/>
      <c r="AV40" s="293"/>
      <c r="AW40" s="293"/>
      <c r="AX40" s="293"/>
      <c r="AY40" s="293"/>
      <c r="AZ40" s="293"/>
      <c r="BA40" s="293"/>
      <c r="BB40" s="294"/>
      <c r="BC40" s="282" t="s">
        <v>104</v>
      </c>
      <c r="BD40" s="283"/>
      <c r="BE40" s="280" t="s">
        <v>106</v>
      </c>
      <c r="BF40" s="280"/>
      <c r="BG40" s="280"/>
      <c r="BH40" s="280"/>
      <c r="BI40" s="280"/>
      <c r="BJ40" s="280"/>
      <c r="BK40" s="299"/>
      <c r="BL40" s="280" t="s">
        <v>107</v>
      </c>
      <c r="BM40" s="280"/>
      <c r="BN40" s="280"/>
      <c r="BO40" s="299"/>
      <c r="BP40" s="279" t="s">
        <v>163</v>
      </c>
      <c r="BQ40" s="280"/>
      <c r="BR40" s="281"/>
      <c r="BS40" s="18"/>
    </row>
    <row r="41" spans="1:71" ht="12.75" customHeight="1" thickTop="1" x14ac:dyDescent="0.4">
      <c r="A41" s="19"/>
      <c r="B41" s="140" t="s">
        <v>47</v>
      </c>
      <c r="C41" s="141"/>
      <c r="D41" s="141"/>
      <c r="E41" s="141"/>
      <c r="F41" s="141"/>
      <c r="G41" s="141"/>
      <c r="H41" s="141"/>
      <c r="I41" s="141"/>
      <c r="J41" s="142"/>
      <c r="P41" s="229"/>
      <c r="Q41" s="158"/>
      <c r="R41" s="276" t="s">
        <v>74</v>
      </c>
      <c r="S41" s="277"/>
      <c r="T41" s="277"/>
      <c r="U41" s="278"/>
      <c r="V41" s="313" t="s">
        <v>73</v>
      </c>
      <c r="W41" s="310"/>
      <c r="X41" s="276" t="s">
        <v>74</v>
      </c>
      <c r="Y41" s="278"/>
      <c r="Z41" s="109" t="s">
        <v>155</v>
      </c>
      <c r="AA41" s="310"/>
      <c r="AC41" s="229"/>
      <c r="AD41" s="235"/>
      <c r="AE41" s="40"/>
      <c r="AF41" s="41" t="str">
        <f t="shared" si="13"/>
        <v/>
      </c>
      <c r="AG41" s="42"/>
      <c r="AH41" s="43"/>
      <c r="AI41" s="265">
        <f t="shared" si="14"/>
        <v>0</v>
      </c>
      <c r="AJ41" s="164"/>
      <c r="AK41" s="274"/>
      <c r="AL41" s="287"/>
      <c r="AM41" s="18"/>
      <c r="AN41" s="19"/>
      <c r="AO41" s="14" t="s">
        <v>102</v>
      </c>
      <c r="AP41" s="271" t="s">
        <v>101</v>
      </c>
      <c r="AQ41" s="271"/>
      <c r="AR41" s="140" t="s">
        <v>98</v>
      </c>
      <c r="AS41" s="141"/>
      <c r="AT41" s="141"/>
      <c r="AU41" s="141"/>
      <c r="AV41" s="141"/>
      <c r="AW41" s="141"/>
      <c r="AX41" s="141"/>
      <c r="AY41" s="141"/>
      <c r="AZ41" s="141"/>
      <c r="BA41" s="84" t="s">
        <v>69</v>
      </c>
      <c r="BB41" s="85" t="s">
        <v>39</v>
      </c>
      <c r="BC41" s="22" t="s">
        <v>57</v>
      </c>
      <c r="BD41" s="23" t="s">
        <v>46</v>
      </c>
      <c r="BE41" s="22" t="s">
        <v>53</v>
      </c>
      <c r="BF41" s="141" t="s">
        <v>105</v>
      </c>
      <c r="BG41" s="141"/>
      <c r="BH41" s="141"/>
      <c r="BI41" s="284" t="s">
        <v>70</v>
      </c>
      <c r="BJ41" s="217"/>
      <c r="BK41" s="86" t="s">
        <v>39</v>
      </c>
      <c r="BL41" s="24" t="s">
        <v>46</v>
      </c>
      <c r="BM41" s="12" t="s">
        <v>100</v>
      </c>
      <c r="BN41" s="12" t="s">
        <v>112</v>
      </c>
      <c r="BO41" s="110" t="s">
        <v>109</v>
      </c>
      <c r="BP41" s="24" t="s">
        <v>110</v>
      </c>
      <c r="BQ41" s="267" t="s">
        <v>111</v>
      </c>
      <c r="BR41" s="268"/>
      <c r="BS41" s="111" t="s">
        <v>145</v>
      </c>
    </row>
    <row r="42" spans="1:71" ht="12.75" customHeight="1" x14ac:dyDescent="0.4">
      <c r="A42" s="19"/>
      <c r="B42" s="112" t="s">
        <v>43</v>
      </c>
      <c r="C42" s="147" t="s">
        <v>40</v>
      </c>
      <c r="D42" s="148"/>
      <c r="E42" s="148"/>
      <c r="F42" s="148"/>
      <c r="G42" s="148"/>
      <c r="H42" s="148"/>
      <c r="I42" s="148"/>
      <c r="J42" s="155"/>
      <c r="P42" s="210"/>
      <c r="Q42" s="212"/>
      <c r="R42" s="199"/>
      <c r="S42" s="200"/>
      <c r="T42" s="200"/>
      <c r="U42" s="201"/>
      <c r="V42" s="205"/>
      <c r="W42" s="206"/>
      <c r="X42" s="199"/>
      <c r="Y42" s="201"/>
      <c r="Z42" s="214"/>
      <c r="AA42" s="266" t="str">
        <f>IF($Q42="","",MIN(ROUNDDOWN($V42+$Z42,2),7))</f>
        <v/>
      </c>
      <c r="AC42" s="229"/>
      <c r="AD42" s="235"/>
      <c r="AE42" s="40"/>
      <c r="AF42" s="41" t="str">
        <f t="shared" si="13"/>
        <v/>
      </c>
      <c r="AG42" s="42"/>
      <c r="AH42" s="43"/>
      <c r="AI42" s="265">
        <f t="shared" si="14"/>
        <v>0</v>
      </c>
      <c r="AJ42" s="164"/>
      <c r="AK42" s="274"/>
      <c r="AL42" s="287"/>
      <c r="AM42" s="18"/>
      <c r="AN42" s="19"/>
      <c r="AO42" s="229" t="s">
        <v>19</v>
      </c>
      <c r="AP42" s="235" t="s">
        <v>55</v>
      </c>
      <c r="AQ42" s="285" t="s">
        <v>64</v>
      </c>
      <c r="AR42" s="89"/>
      <c r="AS42" s="57"/>
      <c r="AT42" s="58" t="s">
        <v>0</v>
      </c>
      <c r="AU42" s="57"/>
      <c r="AV42" s="58" t="s">
        <v>0</v>
      </c>
      <c r="AW42" s="90"/>
      <c r="AX42" s="239">
        <f t="shared" ref="AX42:AX61" si="15">PRODUCT(AS42,AU42,AW42)</f>
        <v>0</v>
      </c>
      <c r="AY42" s="240"/>
      <c r="AZ42" s="242">
        <f>ROUNDUP(SUM(AX42:AY46),2)</f>
        <v>0</v>
      </c>
      <c r="BA42" s="169">
        <v>0</v>
      </c>
      <c r="BB42" s="238">
        <f>SUM(AZ42:BA46)</f>
        <v>0</v>
      </c>
      <c r="BC42" s="241">
        <f>$H$38</f>
        <v>0</v>
      </c>
      <c r="BD42" s="232">
        <f>ROUNDUP(PRODUCT(BB42:BC46),3)</f>
        <v>0</v>
      </c>
      <c r="BE42" s="91"/>
      <c r="BF42" s="35" t="str">
        <f t="shared" ref="BF42:BF61" si="16">_xlfn.SWITCH($BE42,$Q$42,$AA$42,$Q$44,$AA$44,$Q$46,$AA$46,$Q$48,$AA$48,$Q$50,$AA$50,"")</f>
        <v/>
      </c>
      <c r="BG42" s="36"/>
      <c r="BH42" s="37"/>
      <c r="BI42" s="233">
        <f t="shared" ref="BI42:BI61" si="17">PRODUCT(BF42,BG42,BH42)</f>
        <v>0</v>
      </c>
      <c r="BJ42" s="234"/>
      <c r="BK42" s="247">
        <f>ROUNDDOWN(SUM(BI42:BJ46),3)</f>
        <v>0</v>
      </c>
      <c r="BL42" s="248">
        <f>BD42</f>
        <v>0</v>
      </c>
      <c r="BM42" s="249">
        <f>BK42</f>
        <v>0</v>
      </c>
      <c r="BN42" s="249" t="e">
        <f>ROUNDDOWN(BM42/BL42,3)</f>
        <v>#DIV/0!</v>
      </c>
      <c r="BO42" s="230" t="e">
        <f>IF($BN42&gt;1,"OK","NG")</f>
        <v>#DIV/0!</v>
      </c>
      <c r="BP42" s="250" t="e">
        <f>IF(BN42&lt;BN47,ROUNDDOWN(BN42/BN47,2),ROUNDDOWN(BN47/BN42,2))</f>
        <v>#DIV/0!</v>
      </c>
      <c r="BQ42" s="137" t="e">
        <f>IF(BP42&gt;=0.5,"OK","NG")</f>
        <v>#DIV/0!</v>
      </c>
      <c r="BR42" s="139"/>
      <c r="BS42" s="263" t="s">
        <v>146</v>
      </c>
    </row>
    <row r="43" spans="1:71" ht="12.75" customHeight="1" x14ac:dyDescent="0.4">
      <c r="A43" s="19"/>
      <c r="B43" s="112" t="s">
        <v>42</v>
      </c>
      <c r="C43" s="152" t="s">
        <v>96</v>
      </c>
      <c r="D43" s="153"/>
      <c r="E43" s="153"/>
      <c r="F43" s="153"/>
      <c r="G43" s="153"/>
      <c r="H43" s="153"/>
      <c r="I43" s="153"/>
      <c r="J43" s="154"/>
      <c r="P43" s="211"/>
      <c r="Q43" s="213"/>
      <c r="R43" s="202"/>
      <c r="S43" s="203"/>
      <c r="T43" s="203"/>
      <c r="U43" s="204"/>
      <c r="V43" s="205"/>
      <c r="W43" s="206"/>
      <c r="X43" s="202"/>
      <c r="Y43" s="204"/>
      <c r="Z43" s="214"/>
      <c r="AA43" s="266"/>
      <c r="AC43" s="229"/>
      <c r="AD43" s="235"/>
      <c r="AE43" s="40"/>
      <c r="AF43" s="41" t="str">
        <f t="shared" si="13"/>
        <v/>
      </c>
      <c r="AG43" s="42"/>
      <c r="AH43" s="43"/>
      <c r="AI43" s="265">
        <f t="shared" si="14"/>
        <v>0</v>
      </c>
      <c r="AJ43" s="164"/>
      <c r="AK43" s="274"/>
      <c r="AL43" s="287"/>
      <c r="AM43" s="18"/>
      <c r="AN43" s="19"/>
      <c r="AO43" s="229"/>
      <c r="AP43" s="235"/>
      <c r="AQ43" s="158"/>
      <c r="AR43" s="92" t="s">
        <v>68</v>
      </c>
      <c r="AS43" s="28"/>
      <c r="AT43" s="24" t="s">
        <v>0</v>
      </c>
      <c r="AU43" s="28"/>
      <c r="AV43" s="24" t="s">
        <v>0</v>
      </c>
      <c r="AW43" s="93"/>
      <c r="AX43" s="161">
        <f t="shared" si="15"/>
        <v>0</v>
      </c>
      <c r="AY43" s="162"/>
      <c r="AZ43" s="243"/>
      <c r="BA43" s="169"/>
      <c r="BB43" s="238"/>
      <c r="BC43" s="241"/>
      <c r="BD43" s="232"/>
      <c r="BE43" s="94"/>
      <c r="BF43" s="41" t="str">
        <f t="shared" si="16"/>
        <v/>
      </c>
      <c r="BG43" s="42"/>
      <c r="BH43" s="43"/>
      <c r="BI43" s="163">
        <f t="shared" si="17"/>
        <v>0</v>
      </c>
      <c r="BJ43" s="164"/>
      <c r="BK43" s="247"/>
      <c r="BL43" s="248"/>
      <c r="BM43" s="249"/>
      <c r="BN43" s="249"/>
      <c r="BO43" s="230"/>
      <c r="BP43" s="251"/>
      <c r="BQ43" s="170"/>
      <c r="BR43" s="171"/>
      <c r="BS43" s="264"/>
    </row>
    <row r="44" spans="1:71" ht="12.75" customHeight="1" x14ac:dyDescent="0.4">
      <c r="A44" s="19"/>
      <c r="B44" s="34" t="s">
        <v>42</v>
      </c>
      <c r="C44" s="152" t="s">
        <v>41</v>
      </c>
      <c r="D44" s="153"/>
      <c r="E44" s="153"/>
      <c r="F44" s="153"/>
      <c r="G44" s="153"/>
      <c r="H44" s="153"/>
      <c r="I44" s="153"/>
      <c r="J44" s="154"/>
      <c r="P44" s="210"/>
      <c r="Q44" s="212"/>
      <c r="R44" s="199"/>
      <c r="S44" s="200"/>
      <c r="T44" s="200"/>
      <c r="U44" s="201"/>
      <c r="V44" s="205"/>
      <c r="W44" s="206"/>
      <c r="X44" s="199"/>
      <c r="Y44" s="201"/>
      <c r="Z44" s="214"/>
      <c r="AA44" s="266" t="str">
        <f t="shared" ref="AA44" si="18">IF($Q44="","",MIN(ROUNDDOWN($V44+$Z44,2),7))</f>
        <v/>
      </c>
      <c r="AC44" s="229"/>
      <c r="AD44" s="235"/>
      <c r="AE44" s="40"/>
      <c r="AF44" s="41" t="str">
        <f t="shared" si="13"/>
        <v/>
      </c>
      <c r="AG44" s="42"/>
      <c r="AH44" s="43"/>
      <c r="AI44" s="265">
        <f t="shared" si="14"/>
        <v>0</v>
      </c>
      <c r="AJ44" s="164"/>
      <c r="AK44" s="274"/>
      <c r="AL44" s="287"/>
      <c r="AM44" s="18"/>
      <c r="AN44" s="19"/>
      <c r="AO44" s="229"/>
      <c r="AP44" s="235"/>
      <c r="AQ44" s="158"/>
      <c r="AR44" s="92" t="s">
        <v>68</v>
      </c>
      <c r="AS44" s="28"/>
      <c r="AT44" s="24" t="s">
        <v>0</v>
      </c>
      <c r="AU44" s="28"/>
      <c r="AV44" s="24" t="s">
        <v>0</v>
      </c>
      <c r="AW44" s="93"/>
      <c r="AX44" s="161">
        <f t="shared" si="15"/>
        <v>0</v>
      </c>
      <c r="AY44" s="162"/>
      <c r="AZ44" s="243"/>
      <c r="BA44" s="169"/>
      <c r="BB44" s="238"/>
      <c r="BC44" s="241"/>
      <c r="BD44" s="232"/>
      <c r="BE44" s="94"/>
      <c r="BF44" s="41" t="str">
        <f t="shared" si="16"/>
        <v/>
      </c>
      <c r="BG44" s="42"/>
      <c r="BH44" s="43"/>
      <c r="BI44" s="163">
        <f t="shared" si="17"/>
        <v>0</v>
      </c>
      <c r="BJ44" s="164"/>
      <c r="BK44" s="247"/>
      <c r="BL44" s="248"/>
      <c r="BM44" s="249"/>
      <c r="BN44" s="249"/>
      <c r="BO44" s="230"/>
      <c r="BP44" s="251"/>
      <c r="BQ44" s="170"/>
      <c r="BR44" s="171"/>
      <c r="BS44" s="264"/>
    </row>
    <row r="45" spans="1:71" ht="12.75" customHeight="1" x14ac:dyDescent="0.4">
      <c r="A45" s="19"/>
      <c r="B45" s="158" t="s">
        <v>48</v>
      </c>
      <c r="C45" s="159"/>
      <c r="D45" s="159"/>
      <c r="E45" s="159"/>
      <c r="F45" s="159"/>
      <c r="G45" s="159"/>
      <c r="H45" s="159"/>
      <c r="I45" s="159"/>
      <c r="J45" s="198"/>
      <c r="P45" s="211"/>
      <c r="Q45" s="213"/>
      <c r="R45" s="202"/>
      <c r="S45" s="203"/>
      <c r="T45" s="203"/>
      <c r="U45" s="204"/>
      <c r="V45" s="205"/>
      <c r="W45" s="206"/>
      <c r="X45" s="202"/>
      <c r="Y45" s="204"/>
      <c r="Z45" s="214"/>
      <c r="AA45" s="266"/>
      <c r="AC45" s="229"/>
      <c r="AD45" s="235"/>
      <c r="AE45" s="40"/>
      <c r="AF45" s="41" t="str">
        <f t="shared" si="13"/>
        <v/>
      </c>
      <c r="AG45" s="42"/>
      <c r="AH45" s="43"/>
      <c r="AI45" s="265">
        <f t="shared" si="14"/>
        <v>0</v>
      </c>
      <c r="AJ45" s="164"/>
      <c r="AK45" s="274"/>
      <c r="AL45" s="287"/>
      <c r="AM45" s="18"/>
      <c r="AN45" s="19"/>
      <c r="AO45" s="229"/>
      <c r="AP45" s="235"/>
      <c r="AQ45" s="158"/>
      <c r="AR45" s="92" t="s">
        <v>68</v>
      </c>
      <c r="AS45" s="28"/>
      <c r="AT45" s="24" t="s">
        <v>0</v>
      </c>
      <c r="AU45" s="28"/>
      <c r="AV45" s="24" t="s">
        <v>0</v>
      </c>
      <c r="AW45" s="93"/>
      <c r="AX45" s="161">
        <f t="shared" si="15"/>
        <v>0</v>
      </c>
      <c r="AY45" s="162"/>
      <c r="AZ45" s="243"/>
      <c r="BA45" s="169"/>
      <c r="BB45" s="238"/>
      <c r="BC45" s="241"/>
      <c r="BD45" s="232"/>
      <c r="BE45" s="94"/>
      <c r="BF45" s="41" t="str">
        <f t="shared" si="16"/>
        <v/>
      </c>
      <c r="BG45" s="42"/>
      <c r="BH45" s="43"/>
      <c r="BI45" s="163">
        <f t="shared" si="17"/>
        <v>0</v>
      </c>
      <c r="BJ45" s="164"/>
      <c r="BK45" s="247"/>
      <c r="BL45" s="248"/>
      <c r="BM45" s="249"/>
      <c r="BN45" s="249"/>
      <c r="BO45" s="230"/>
      <c r="BP45" s="251"/>
      <c r="BQ45" s="170"/>
      <c r="BR45" s="171"/>
      <c r="BS45" s="264"/>
    </row>
    <row r="46" spans="1:71" ht="12.75" customHeight="1" x14ac:dyDescent="0.4">
      <c r="A46" s="19"/>
      <c r="B46" s="112" t="s">
        <v>42</v>
      </c>
      <c r="C46" s="147" t="s">
        <v>44</v>
      </c>
      <c r="D46" s="148"/>
      <c r="E46" s="148"/>
      <c r="F46" s="148"/>
      <c r="G46" s="148"/>
      <c r="H46" s="148"/>
      <c r="I46" s="148"/>
      <c r="J46" s="155"/>
      <c r="K46" s="113"/>
      <c r="L46" s="113"/>
      <c r="M46" s="113"/>
      <c r="P46" s="210"/>
      <c r="Q46" s="212"/>
      <c r="R46" s="199"/>
      <c r="S46" s="200"/>
      <c r="T46" s="200"/>
      <c r="U46" s="201"/>
      <c r="V46" s="205"/>
      <c r="W46" s="206"/>
      <c r="X46" s="199"/>
      <c r="Y46" s="201"/>
      <c r="Z46" s="214"/>
      <c r="AA46" s="266" t="str">
        <f t="shared" ref="AA46" si="19">IF($Q46="","",MIN(ROUNDDOWN($V46+$Z46,2),7))</f>
        <v/>
      </c>
      <c r="AC46" s="229"/>
      <c r="AD46" s="235"/>
      <c r="AE46" s="40"/>
      <c r="AF46" s="41" t="str">
        <f t="shared" si="13"/>
        <v/>
      </c>
      <c r="AG46" s="42"/>
      <c r="AH46" s="43"/>
      <c r="AI46" s="265">
        <f t="shared" si="14"/>
        <v>0</v>
      </c>
      <c r="AJ46" s="164"/>
      <c r="AK46" s="274"/>
      <c r="AL46" s="287"/>
      <c r="AM46" s="18"/>
      <c r="AN46" s="19"/>
      <c r="AO46" s="229"/>
      <c r="AP46" s="235"/>
      <c r="AQ46" s="158"/>
      <c r="AR46" s="20" t="s">
        <v>68</v>
      </c>
      <c r="AS46" s="52"/>
      <c r="AT46" s="21" t="s">
        <v>0</v>
      </c>
      <c r="AU46" s="52"/>
      <c r="AV46" s="21" t="s">
        <v>0</v>
      </c>
      <c r="AW46" s="95"/>
      <c r="AX46" s="165">
        <f t="shared" si="15"/>
        <v>0</v>
      </c>
      <c r="AY46" s="166"/>
      <c r="AZ46" s="244"/>
      <c r="BA46" s="169"/>
      <c r="BB46" s="238"/>
      <c r="BC46" s="241"/>
      <c r="BD46" s="232"/>
      <c r="BE46" s="96"/>
      <c r="BF46" s="107" t="str">
        <f t="shared" si="16"/>
        <v/>
      </c>
      <c r="BG46" s="97"/>
      <c r="BH46" s="72"/>
      <c r="BI46" s="167">
        <f t="shared" si="17"/>
        <v>0</v>
      </c>
      <c r="BJ46" s="168"/>
      <c r="BK46" s="247"/>
      <c r="BL46" s="248"/>
      <c r="BM46" s="249"/>
      <c r="BN46" s="249"/>
      <c r="BO46" s="230"/>
      <c r="BP46" s="251"/>
      <c r="BQ46" s="170"/>
      <c r="BR46" s="171"/>
      <c r="BS46" s="264"/>
    </row>
    <row r="47" spans="1:71" ht="12.75" customHeight="1" x14ac:dyDescent="0.4">
      <c r="A47" s="19"/>
      <c r="B47" s="112" t="s">
        <v>43</v>
      </c>
      <c r="C47" s="149" t="s">
        <v>45</v>
      </c>
      <c r="D47" s="150"/>
      <c r="E47" s="150"/>
      <c r="F47" s="150"/>
      <c r="G47" s="150"/>
      <c r="H47" s="150"/>
      <c r="I47" s="150"/>
      <c r="J47" s="151"/>
      <c r="K47" s="113"/>
      <c r="L47" s="113"/>
      <c r="M47" s="113"/>
      <c r="N47" s="113"/>
      <c r="P47" s="211"/>
      <c r="Q47" s="213"/>
      <c r="R47" s="202"/>
      <c r="S47" s="203"/>
      <c r="T47" s="203"/>
      <c r="U47" s="204"/>
      <c r="V47" s="205"/>
      <c r="W47" s="206"/>
      <c r="X47" s="202"/>
      <c r="Y47" s="204"/>
      <c r="Z47" s="214"/>
      <c r="AA47" s="266"/>
      <c r="AC47" s="229"/>
      <c r="AD47" s="235"/>
      <c r="AE47" s="40"/>
      <c r="AF47" s="41" t="str">
        <f t="shared" si="13"/>
        <v/>
      </c>
      <c r="AG47" s="42"/>
      <c r="AH47" s="43"/>
      <c r="AI47" s="265">
        <f t="shared" si="14"/>
        <v>0</v>
      </c>
      <c r="AJ47" s="164"/>
      <c r="AK47" s="274"/>
      <c r="AL47" s="287"/>
      <c r="AM47" s="18"/>
      <c r="AN47" s="19"/>
      <c r="AO47" s="229"/>
      <c r="AP47" s="235"/>
      <c r="AQ47" s="236" t="s">
        <v>65</v>
      </c>
      <c r="AR47" s="89"/>
      <c r="AS47" s="57"/>
      <c r="AT47" s="58" t="s">
        <v>0</v>
      </c>
      <c r="AU47" s="57"/>
      <c r="AV47" s="58" t="s">
        <v>0</v>
      </c>
      <c r="AW47" s="90"/>
      <c r="AX47" s="239">
        <f t="shared" si="15"/>
        <v>0</v>
      </c>
      <c r="AY47" s="240"/>
      <c r="AZ47" s="242">
        <f>ROUNDUP(SUM(AX47:AY51),2)</f>
        <v>0</v>
      </c>
      <c r="BA47" s="169">
        <v>0</v>
      </c>
      <c r="BB47" s="238">
        <f>SUM(AZ47:BA51)</f>
        <v>0</v>
      </c>
      <c r="BC47" s="241">
        <f>$H$38</f>
        <v>0</v>
      </c>
      <c r="BD47" s="232">
        <f>ROUNDUP(PRODUCT(BB47:BC51),3)</f>
        <v>0</v>
      </c>
      <c r="BE47" s="91"/>
      <c r="BF47" s="41" t="str">
        <f t="shared" si="16"/>
        <v/>
      </c>
      <c r="BG47" s="36"/>
      <c r="BH47" s="37"/>
      <c r="BI47" s="233">
        <f t="shared" si="17"/>
        <v>0</v>
      </c>
      <c r="BJ47" s="234"/>
      <c r="BK47" s="247">
        <f>ROUNDDOWN(SUM(BI47:BJ51),3)</f>
        <v>0</v>
      </c>
      <c r="BL47" s="248">
        <f>BD47</f>
        <v>0</v>
      </c>
      <c r="BM47" s="249">
        <f>BK47</f>
        <v>0</v>
      </c>
      <c r="BN47" s="249" t="e">
        <f>ROUNDDOWN(BM47/BL47,3)</f>
        <v>#DIV/0!</v>
      </c>
      <c r="BO47" s="230" t="e">
        <f>IF($BN47&gt;1,"OK","NG")</f>
        <v>#DIV/0!</v>
      </c>
      <c r="BP47" s="251"/>
      <c r="BQ47" s="170"/>
      <c r="BR47" s="171"/>
      <c r="BS47" s="264"/>
    </row>
    <row r="48" spans="1:71" ht="12.75" customHeight="1" x14ac:dyDescent="0.4">
      <c r="A48" s="19"/>
      <c r="B48" s="114"/>
      <c r="C48" s="114"/>
      <c r="D48" s="114"/>
      <c r="E48" s="114"/>
      <c r="F48" s="114"/>
      <c r="G48" s="114"/>
      <c r="H48" s="114"/>
      <c r="I48" s="114"/>
      <c r="J48" s="114"/>
      <c r="K48" s="113"/>
      <c r="L48" s="113"/>
      <c r="M48" s="113"/>
      <c r="N48" s="113"/>
      <c r="P48" s="210"/>
      <c r="Q48" s="212"/>
      <c r="R48" s="199"/>
      <c r="S48" s="200"/>
      <c r="T48" s="200"/>
      <c r="U48" s="201"/>
      <c r="V48" s="205"/>
      <c r="W48" s="206"/>
      <c r="X48" s="199"/>
      <c r="Y48" s="201"/>
      <c r="Z48" s="214"/>
      <c r="AA48" s="266" t="str">
        <f t="shared" ref="AA48" si="20">IF($Q48="","",MIN(ROUNDDOWN($V48+$Z48,2),7))</f>
        <v/>
      </c>
      <c r="AC48" s="229"/>
      <c r="AD48" s="235"/>
      <c r="AE48" s="62"/>
      <c r="AF48" s="63" t="str">
        <f t="shared" si="13"/>
        <v/>
      </c>
      <c r="AG48" s="64"/>
      <c r="AH48" s="65"/>
      <c r="AI48" s="269">
        <f t="shared" si="14"/>
        <v>0</v>
      </c>
      <c r="AJ48" s="270"/>
      <c r="AK48" s="275"/>
      <c r="AL48" s="287"/>
      <c r="AM48" s="18"/>
      <c r="AN48" s="19"/>
      <c r="AO48" s="229"/>
      <c r="AP48" s="235"/>
      <c r="AQ48" s="229"/>
      <c r="AR48" s="92" t="s">
        <v>68</v>
      </c>
      <c r="AS48" s="28"/>
      <c r="AT48" s="24" t="s">
        <v>0</v>
      </c>
      <c r="AU48" s="28"/>
      <c r="AV48" s="24" t="s">
        <v>0</v>
      </c>
      <c r="AW48" s="93"/>
      <c r="AX48" s="161">
        <f t="shared" si="15"/>
        <v>0</v>
      </c>
      <c r="AY48" s="162"/>
      <c r="AZ48" s="243"/>
      <c r="BA48" s="169"/>
      <c r="BB48" s="238"/>
      <c r="BC48" s="241"/>
      <c r="BD48" s="232"/>
      <c r="BE48" s="94"/>
      <c r="BF48" s="41" t="str">
        <f t="shared" si="16"/>
        <v/>
      </c>
      <c r="BG48" s="42"/>
      <c r="BH48" s="43"/>
      <c r="BI48" s="163">
        <f t="shared" si="17"/>
        <v>0</v>
      </c>
      <c r="BJ48" s="164"/>
      <c r="BK48" s="247"/>
      <c r="BL48" s="248"/>
      <c r="BM48" s="249"/>
      <c r="BN48" s="249"/>
      <c r="BO48" s="230"/>
      <c r="BP48" s="251"/>
      <c r="BQ48" s="170"/>
      <c r="BR48" s="171"/>
      <c r="BS48" s="264"/>
    </row>
    <row r="49" spans="1:71" ht="12.75" customHeight="1" x14ac:dyDescent="0.4">
      <c r="A49" s="19"/>
      <c r="B49" s="158" t="s">
        <v>88</v>
      </c>
      <c r="C49" s="159"/>
      <c r="D49" s="159"/>
      <c r="E49" s="159"/>
      <c r="F49" s="159"/>
      <c r="G49" s="159"/>
      <c r="H49" s="159"/>
      <c r="I49" s="198"/>
      <c r="J49" s="228"/>
      <c r="K49" s="113"/>
      <c r="L49" s="113"/>
      <c r="M49" s="113"/>
      <c r="N49" s="113"/>
      <c r="P49" s="211"/>
      <c r="Q49" s="213"/>
      <c r="R49" s="202"/>
      <c r="S49" s="203"/>
      <c r="T49" s="203"/>
      <c r="U49" s="204"/>
      <c r="V49" s="205"/>
      <c r="W49" s="206"/>
      <c r="X49" s="202"/>
      <c r="Y49" s="204"/>
      <c r="Z49" s="214"/>
      <c r="AA49" s="266"/>
      <c r="AC49" s="229"/>
      <c r="AD49" s="235"/>
      <c r="AE49" s="40"/>
      <c r="AF49" s="41" t="str">
        <f>_xlfn.SWITCH($AE49,$M$56,$AL$56,$M$57,$AL$57,$M$58,$AL$58,$M$59,$AL$59,$M$60,$AL$60,"")</f>
        <v/>
      </c>
      <c r="AG49" s="66"/>
      <c r="AH49" s="43"/>
      <c r="AI49" s="257"/>
      <c r="AJ49" s="258"/>
      <c r="AK49" s="67">
        <f>ROUNDDOWN(PRODUCT(AF49,AG49,AH49),4)</f>
        <v>0</v>
      </c>
      <c r="AL49" s="287"/>
      <c r="AM49" s="18"/>
      <c r="AN49" s="19"/>
      <c r="AO49" s="229"/>
      <c r="AP49" s="235"/>
      <c r="AQ49" s="229"/>
      <c r="AR49" s="92" t="s">
        <v>68</v>
      </c>
      <c r="AS49" s="28"/>
      <c r="AT49" s="24" t="s">
        <v>0</v>
      </c>
      <c r="AU49" s="28"/>
      <c r="AV49" s="24" t="s">
        <v>0</v>
      </c>
      <c r="AW49" s="93"/>
      <c r="AX49" s="161">
        <f t="shared" si="15"/>
        <v>0</v>
      </c>
      <c r="AY49" s="162"/>
      <c r="AZ49" s="243"/>
      <c r="BA49" s="169"/>
      <c r="BB49" s="238"/>
      <c r="BC49" s="241"/>
      <c r="BD49" s="232"/>
      <c r="BE49" s="94"/>
      <c r="BF49" s="41" t="str">
        <f t="shared" si="16"/>
        <v/>
      </c>
      <c r="BG49" s="42"/>
      <c r="BH49" s="43"/>
      <c r="BI49" s="163">
        <f t="shared" si="17"/>
        <v>0</v>
      </c>
      <c r="BJ49" s="164"/>
      <c r="BK49" s="247"/>
      <c r="BL49" s="248"/>
      <c r="BM49" s="249"/>
      <c r="BN49" s="249"/>
      <c r="BO49" s="230"/>
      <c r="BP49" s="251"/>
      <c r="BQ49" s="170"/>
      <c r="BR49" s="171"/>
      <c r="BS49" s="264"/>
    </row>
    <row r="50" spans="1:71" ht="12.75" customHeight="1" x14ac:dyDescent="0.4">
      <c r="A50" s="19"/>
      <c r="B50" s="147" t="s">
        <v>89</v>
      </c>
      <c r="C50" s="148"/>
      <c r="D50" s="148"/>
      <c r="E50" s="148"/>
      <c r="F50" s="148" t="s">
        <v>91</v>
      </c>
      <c r="G50" s="148"/>
      <c r="H50" s="148"/>
      <c r="I50" s="155"/>
      <c r="J50" s="228"/>
      <c r="K50" s="115"/>
      <c r="P50" s="210"/>
      <c r="Q50" s="212"/>
      <c r="R50" s="199"/>
      <c r="S50" s="200"/>
      <c r="T50" s="200"/>
      <c r="U50" s="201"/>
      <c r="V50" s="205"/>
      <c r="W50" s="206"/>
      <c r="X50" s="199"/>
      <c r="Y50" s="201"/>
      <c r="Z50" s="214"/>
      <c r="AA50" s="266" t="str">
        <f t="shared" ref="AA50" si="21">IF($Q50="","",MIN(ROUNDDOWN($V50+$Z50,2),7))</f>
        <v/>
      </c>
      <c r="AC50" s="229"/>
      <c r="AD50" s="235"/>
      <c r="AE50" s="40"/>
      <c r="AF50" s="41" t="str">
        <f>_xlfn.SWITCH($AE50,$M$56,$AL$56,$M$57,$AL$57,$M$58,$AL$58,$M$59,$AL$59,$M$60,$AL$60,"")</f>
        <v/>
      </c>
      <c r="AG50" s="66"/>
      <c r="AH50" s="43"/>
      <c r="AI50" s="259"/>
      <c r="AJ50" s="260"/>
      <c r="AK50" s="67">
        <f>ROUNDDOWN(PRODUCT(AF50,AG50,AH50),4)</f>
        <v>0</v>
      </c>
      <c r="AL50" s="287"/>
      <c r="AM50" s="18"/>
      <c r="AN50" s="19"/>
      <c r="AO50" s="229"/>
      <c r="AP50" s="235"/>
      <c r="AQ50" s="229"/>
      <c r="AR50" s="92" t="s">
        <v>68</v>
      </c>
      <c r="AS50" s="28"/>
      <c r="AT50" s="24" t="s">
        <v>0</v>
      </c>
      <c r="AU50" s="28"/>
      <c r="AV50" s="24" t="s">
        <v>0</v>
      </c>
      <c r="AW50" s="93"/>
      <c r="AX50" s="161">
        <f t="shared" si="15"/>
        <v>0</v>
      </c>
      <c r="AY50" s="162"/>
      <c r="AZ50" s="243"/>
      <c r="BA50" s="169"/>
      <c r="BB50" s="238"/>
      <c r="BC50" s="241"/>
      <c r="BD50" s="232"/>
      <c r="BE50" s="94"/>
      <c r="BF50" s="41" t="str">
        <f t="shared" si="16"/>
        <v/>
      </c>
      <c r="BG50" s="42"/>
      <c r="BH50" s="43"/>
      <c r="BI50" s="163">
        <f t="shared" si="17"/>
        <v>0</v>
      </c>
      <c r="BJ50" s="164"/>
      <c r="BK50" s="247"/>
      <c r="BL50" s="248"/>
      <c r="BM50" s="249"/>
      <c r="BN50" s="249"/>
      <c r="BO50" s="230"/>
      <c r="BP50" s="251"/>
      <c r="BQ50" s="170"/>
      <c r="BR50" s="171"/>
      <c r="BS50" s="264"/>
    </row>
    <row r="51" spans="1:71" ht="12.75" customHeight="1" x14ac:dyDescent="0.4">
      <c r="A51" s="19"/>
      <c r="B51" s="152" t="s">
        <v>90</v>
      </c>
      <c r="C51" s="153"/>
      <c r="D51" s="153"/>
      <c r="E51" s="153"/>
      <c r="F51" s="153" t="s">
        <v>92</v>
      </c>
      <c r="G51" s="153"/>
      <c r="H51" s="153"/>
      <c r="I51" s="154"/>
      <c r="J51" s="228"/>
      <c r="K51" s="115"/>
      <c r="P51" s="211"/>
      <c r="Q51" s="213"/>
      <c r="R51" s="202"/>
      <c r="S51" s="203"/>
      <c r="T51" s="203"/>
      <c r="U51" s="204"/>
      <c r="V51" s="205"/>
      <c r="W51" s="206"/>
      <c r="X51" s="202"/>
      <c r="Y51" s="204"/>
      <c r="Z51" s="214"/>
      <c r="AA51" s="266"/>
      <c r="AC51" s="229"/>
      <c r="AD51" s="235"/>
      <c r="AE51" s="69"/>
      <c r="AF51" s="70" t="str">
        <f>_xlfn.SWITCH($AE51,$M$56,$AL$56,$M$57,$AL$57,$M$58,$AL$58,$M$59,$AL$59,$M$60,$AL$60,"")</f>
        <v/>
      </c>
      <c r="AG51" s="71"/>
      <c r="AH51" s="72"/>
      <c r="AI51" s="261"/>
      <c r="AJ51" s="262"/>
      <c r="AK51" s="73">
        <f>ROUNDDOWN(PRODUCT(AF51,AG51,AH51),4)</f>
        <v>0</v>
      </c>
      <c r="AL51" s="288"/>
      <c r="AM51" s="18"/>
      <c r="AN51" s="19"/>
      <c r="AO51" s="229"/>
      <c r="AP51" s="235"/>
      <c r="AQ51" s="229"/>
      <c r="AR51" s="20" t="s">
        <v>68</v>
      </c>
      <c r="AS51" s="52"/>
      <c r="AT51" s="21" t="s">
        <v>0</v>
      </c>
      <c r="AU51" s="52"/>
      <c r="AV51" s="21" t="s">
        <v>0</v>
      </c>
      <c r="AW51" s="95"/>
      <c r="AX51" s="165">
        <f t="shared" si="15"/>
        <v>0</v>
      </c>
      <c r="AY51" s="166"/>
      <c r="AZ51" s="244"/>
      <c r="BA51" s="169"/>
      <c r="BB51" s="238"/>
      <c r="BC51" s="241"/>
      <c r="BD51" s="232"/>
      <c r="BE51" s="96"/>
      <c r="BF51" s="70" t="str">
        <f t="shared" si="16"/>
        <v/>
      </c>
      <c r="BG51" s="97"/>
      <c r="BH51" s="72"/>
      <c r="BI51" s="167">
        <f t="shared" si="17"/>
        <v>0</v>
      </c>
      <c r="BJ51" s="168"/>
      <c r="BK51" s="247"/>
      <c r="BL51" s="248"/>
      <c r="BM51" s="249"/>
      <c r="BN51" s="249"/>
      <c r="BO51" s="230"/>
      <c r="BP51" s="252"/>
      <c r="BQ51" s="140"/>
      <c r="BR51" s="142"/>
      <c r="BS51" s="264"/>
    </row>
    <row r="52" spans="1:71" ht="12.75" customHeight="1" x14ac:dyDescent="0.4">
      <c r="A52" s="19"/>
      <c r="B52" s="152" t="s">
        <v>93</v>
      </c>
      <c r="C52" s="153"/>
      <c r="D52" s="153"/>
      <c r="E52" s="153"/>
      <c r="F52" s="153"/>
      <c r="G52" s="153"/>
      <c r="H52" s="153"/>
      <c r="I52" s="154"/>
      <c r="J52" s="228"/>
      <c r="P52" s="209" t="s">
        <v>95</v>
      </c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M52" s="18"/>
      <c r="AN52" s="19"/>
      <c r="AO52" s="229"/>
      <c r="AP52" s="235" t="s">
        <v>56</v>
      </c>
      <c r="AQ52" s="236" t="s">
        <v>66</v>
      </c>
      <c r="AR52" s="89"/>
      <c r="AS52" s="57"/>
      <c r="AT52" s="58" t="s">
        <v>0</v>
      </c>
      <c r="AU52" s="57"/>
      <c r="AV52" s="58" t="s">
        <v>0</v>
      </c>
      <c r="AW52" s="90"/>
      <c r="AX52" s="239">
        <f t="shared" si="15"/>
        <v>0</v>
      </c>
      <c r="AY52" s="240"/>
      <c r="AZ52" s="242">
        <f>ROUNDUP(SUM(AX52:AY56),2)</f>
        <v>0</v>
      </c>
      <c r="BA52" s="169">
        <v>0</v>
      </c>
      <c r="BB52" s="238">
        <f>SUM(AZ52:BA56)</f>
        <v>0</v>
      </c>
      <c r="BC52" s="241">
        <f>$H$38</f>
        <v>0</v>
      </c>
      <c r="BD52" s="232">
        <f>ROUNDUP(PRODUCT(BB52:BC56),3)</f>
        <v>0</v>
      </c>
      <c r="BE52" s="91"/>
      <c r="BF52" s="98" t="str">
        <f t="shared" si="16"/>
        <v/>
      </c>
      <c r="BG52" s="36"/>
      <c r="BH52" s="37"/>
      <c r="BI52" s="233">
        <f t="shared" si="17"/>
        <v>0</v>
      </c>
      <c r="BJ52" s="234"/>
      <c r="BK52" s="247">
        <f>ROUNDDOWN(SUM(BI52:BJ56),3)</f>
        <v>0</v>
      </c>
      <c r="BL52" s="248">
        <f>BD52</f>
        <v>0</v>
      </c>
      <c r="BM52" s="249">
        <f>BK52</f>
        <v>0</v>
      </c>
      <c r="BN52" s="249" t="e">
        <f>ROUNDDOWN(BM52/BL52,3)</f>
        <v>#DIV/0!</v>
      </c>
      <c r="BO52" s="230" t="e">
        <f>IF($BN52&gt;1,"OK","NG")</f>
        <v>#DIV/0!</v>
      </c>
      <c r="BP52" s="250" t="e">
        <f>IF(BN52&lt;BN57,ROUNDDOWN(BN52/BN57,2),ROUNDDOWN(BN57/BN52,2))</f>
        <v>#DIV/0!</v>
      </c>
      <c r="BQ52" s="137" t="e">
        <f>IF(BP52&gt;=0.5,"OK","NG")</f>
        <v>#DIV/0!</v>
      </c>
      <c r="BR52" s="139"/>
      <c r="BS52" s="245" t="s">
        <v>144</v>
      </c>
    </row>
    <row r="53" spans="1:71" ht="12.75" customHeight="1" x14ac:dyDescent="0.4">
      <c r="A53" s="19"/>
      <c r="B53" s="152"/>
      <c r="C53" s="153"/>
      <c r="D53" s="153"/>
      <c r="E53" s="153"/>
      <c r="F53" s="153"/>
      <c r="G53" s="153"/>
      <c r="H53" s="153"/>
      <c r="I53" s="154"/>
      <c r="J53" s="228"/>
      <c r="L53" s="137" t="s">
        <v>147</v>
      </c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98"/>
      <c r="AM53" s="18"/>
      <c r="AN53" s="19"/>
      <c r="AO53" s="229"/>
      <c r="AP53" s="235"/>
      <c r="AQ53" s="229"/>
      <c r="AR53" s="92" t="s">
        <v>68</v>
      </c>
      <c r="AS53" s="28"/>
      <c r="AT53" s="24" t="s">
        <v>0</v>
      </c>
      <c r="AU53" s="28"/>
      <c r="AV53" s="24" t="s">
        <v>0</v>
      </c>
      <c r="AW53" s="93"/>
      <c r="AX53" s="161">
        <f t="shared" si="15"/>
        <v>0</v>
      </c>
      <c r="AY53" s="162"/>
      <c r="AZ53" s="243"/>
      <c r="BA53" s="169"/>
      <c r="BB53" s="238"/>
      <c r="BC53" s="241"/>
      <c r="BD53" s="232"/>
      <c r="BE53" s="94"/>
      <c r="BF53" s="41" t="str">
        <f t="shared" si="16"/>
        <v/>
      </c>
      <c r="BG53" s="42"/>
      <c r="BH53" s="43"/>
      <c r="BI53" s="163">
        <f t="shared" si="17"/>
        <v>0</v>
      </c>
      <c r="BJ53" s="164"/>
      <c r="BK53" s="247"/>
      <c r="BL53" s="248"/>
      <c r="BM53" s="249"/>
      <c r="BN53" s="249"/>
      <c r="BO53" s="230"/>
      <c r="BP53" s="251"/>
      <c r="BQ53" s="170"/>
      <c r="BR53" s="171"/>
      <c r="BS53" s="246"/>
    </row>
    <row r="54" spans="1:71" ht="12.75" customHeight="1" thickBot="1" x14ac:dyDescent="0.45">
      <c r="A54" s="19"/>
      <c r="B54" s="218"/>
      <c r="C54" s="219"/>
      <c r="D54" s="219"/>
      <c r="E54" s="219"/>
      <c r="F54" s="219"/>
      <c r="G54" s="219"/>
      <c r="H54" s="219"/>
      <c r="I54" s="220"/>
      <c r="J54" s="228"/>
      <c r="L54" s="137" t="s">
        <v>76</v>
      </c>
      <c r="M54" s="138"/>
      <c r="N54" s="158" t="s">
        <v>74</v>
      </c>
      <c r="O54" s="159"/>
      <c r="P54" s="159"/>
      <c r="Q54" s="159"/>
      <c r="R54" s="159"/>
      <c r="S54" s="198"/>
      <c r="T54" s="158" t="s">
        <v>97</v>
      </c>
      <c r="U54" s="159"/>
      <c r="V54" s="159"/>
      <c r="W54" s="159"/>
      <c r="X54" s="160"/>
      <c r="Y54" s="198" t="s">
        <v>77</v>
      </c>
      <c r="Z54" s="229" t="s">
        <v>57</v>
      </c>
      <c r="AA54" s="229" t="s">
        <v>78</v>
      </c>
      <c r="AB54" s="198" t="s">
        <v>81</v>
      </c>
      <c r="AC54" s="229"/>
      <c r="AD54" s="229" t="s">
        <v>80</v>
      </c>
      <c r="AE54" s="229"/>
      <c r="AF54" s="236" t="s">
        <v>136</v>
      </c>
      <c r="AG54" s="236" t="s">
        <v>151</v>
      </c>
      <c r="AH54" s="237" t="s">
        <v>152</v>
      </c>
      <c r="AI54" s="139"/>
      <c r="AJ54" s="253" t="s">
        <v>137</v>
      </c>
      <c r="AK54" s="255" t="s">
        <v>138</v>
      </c>
      <c r="AL54" s="231" t="s">
        <v>79</v>
      </c>
      <c r="AM54" s="18"/>
      <c r="AN54" s="19"/>
      <c r="AO54" s="229"/>
      <c r="AP54" s="235"/>
      <c r="AQ54" s="229"/>
      <c r="AR54" s="92" t="s">
        <v>68</v>
      </c>
      <c r="AS54" s="28"/>
      <c r="AT54" s="24" t="s">
        <v>0</v>
      </c>
      <c r="AU54" s="28"/>
      <c r="AV54" s="24" t="s">
        <v>0</v>
      </c>
      <c r="AW54" s="93"/>
      <c r="AX54" s="161">
        <f t="shared" si="15"/>
        <v>0</v>
      </c>
      <c r="AY54" s="162"/>
      <c r="AZ54" s="243"/>
      <c r="BA54" s="169"/>
      <c r="BB54" s="238"/>
      <c r="BC54" s="241"/>
      <c r="BD54" s="232"/>
      <c r="BE54" s="94"/>
      <c r="BF54" s="41" t="str">
        <f t="shared" si="16"/>
        <v/>
      </c>
      <c r="BG54" s="42"/>
      <c r="BH54" s="43"/>
      <c r="BI54" s="163">
        <f t="shared" si="17"/>
        <v>0</v>
      </c>
      <c r="BJ54" s="164"/>
      <c r="BK54" s="247"/>
      <c r="BL54" s="248"/>
      <c r="BM54" s="249"/>
      <c r="BN54" s="249"/>
      <c r="BO54" s="230"/>
      <c r="BP54" s="251"/>
      <c r="BQ54" s="170"/>
      <c r="BR54" s="171"/>
      <c r="BS54" s="246"/>
    </row>
    <row r="55" spans="1:71" ht="12.75" customHeight="1" thickTop="1" x14ac:dyDescent="0.4">
      <c r="A55" s="19"/>
      <c r="B55" s="215" t="s">
        <v>83</v>
      </c>
      <c r="C55" s="216"/>
      <c r="D55" s="216"/>
      <c r="E55" s="216"/>
      <c r="F55" s="216"/>
      <c r="G55" s="216"/>
      <c r="H55" s="216"/>
      <c r="I55" s="217"/>
      <c r="J55" s="228"/>
      <c r="L55" s="140"/>
      <c r="M55" s="141"/>
      <c r="N55" s="158" t="s">
        <v>165</v>
      </c>
      <c r="O55" s="159"/>
      <c r="P55" s="159"/>
      <c r="Q55" s="159"/>
      <c r="R55" s="159"/>
      <c r="S55" s="198"/>
      <c r="T55" s="158" t="s">
        <v>164</v>
      </c>
      <c r="U55" s="159"/>
      <c r="V55" s="159"/>
      <c r="W55" s="159"/>
      <c r="X55" s="160"/>
      <c r="Y55" s="198"/>
      <c r="Z55" s="229"/>
      <c r="AA55" s="229"/>
      <c r="AB55" s="198"/>
      <c r="AC55" s="229"/>
      <c r="AD55" s="229"/>
      <c r="AE55" s="229"/>
      <c r="AF55" s="229"/>
      <c r="AG55" s="229"/>
      <c r="AH55" s="140"/>
      <c r="AI55" s="142"/>
      <c r="AJ55" s="254"/>
      <c r="AK55" s="256"/>
      <c r="AL55" s="231"/>
      <c r="AM55" s="18"/>
      <c r="AN55" s="19"/>
      <c r="AO55" s="229"/>
      <c r="AP55" s="235"/>
      <c r="AQ55" s="229"/>
      <c r="AR55" s="92" t="s">
        <v>68</v>
      </c>
      <c r="AS55" s="28"/>
      <c r="AT55" s="24" t="s">
        <v>0</v>
      </c>
      <c r="AU55" s="28"/>
      <c r="AV55" s="24" t="s">
        <v>0</v>
      </c>
      <c r="AW55" s="93"/>
      <c r="AX55" s="161">
        <f t="shared" si="15"/>
        <v>0</v>
      </c>
      <c r="AY55" s="162"/>
      <c r="AZ55" s="243"/>
      <c r="BA55" s="169"/>
      <c r="BB55" s="238"/>
      <c r="BC55" s="241"/>
      <c r="BD55" s="232"/>
      <c r="BE55" s="94"/>
      <c r="BF55" s="41" t="str">
        <f t="shared" si="16"/>
        <v/>
      </c>
      <c r="BG55" s="42"/>
      <c r="BH55" s="43"/>
      <c r="BI55" s="163">
        <f t="shared" si="17"/>
        <v>0</v>
      </c>
      <c r="BJ55" s="164"/>
      <c r="BK55" s="247"/>
      <c r="BL55" s="248"/>
      <c r="BM55" s="249"/>
      <c r="BN55" s="249"/>
      <c r="BO55" s="230"/>
      <c r="BP55" s="251"/>
      <c r="BQ55" s="170"/>
      <c r="BR55" s="171"/>
      <c r="BS55" s="246"/>
    </row>
    <row r="56" spans="1:71" ht="12.75" customHeight="1" x14ac:dyDescent="0.4">
      <c r="A56" s="19"/>
      <c r="B56" s="147" t="s">
        <v>84</v>
      </c>
      <c r="C56" s="148"/>
      <c r="D56" s="148"/>
      <c r="E56" s="148"/>
      <c r="F56" s="148"/>
      <c r="G56" s="148"/>
      <c r="H56" s="148"/>
      <c r="I56" s="155"/>
      <c r="J56" s="228"/>
      <c r="L56" s="125"/>
      <c r="M56" s="126"/>
      <c r="N56" s="223"/>
      <c r="O56" s="224"/>
      <c r="P56" s="224"/>
      <c r="Q56" s="224"/>
      <c r="R56" s="224"/>
      <c r="S56" s="227"/>
      <c r="T56" s="223"/>
      <c r="U56" s="224"/>
      <c r="V56" s="224"/>
      <c r="W56" s="224"/>
      <c r="X56" s="225"/>
      <c r="Y56" s="127"/>
      <c r="Z56" s="128"/>
      <c r="AA56" s="129" t="s">
        <v>114</v>
      </c>
      <c r="AB56" s="207"/>
      <c r="AC56" s="208"/>
      <c r="AD56" s="208"/>
      <c r="AE56" s="208"/>
      <c r="AF56" s="130"/>
      <c r="AG56" s="130"/>
      <c r="AH56" s="222"/>
      <c r="AI56" s="207"/>
      <c r="AJ56" s="132">
        <f>_xlfn.SWITCH($AA56,"無",$AF56,"有",SUM($AG56:$AI56))</f>
        <v>0</v>
      </c>
      <c r="AK56" s="131"/>
      <c r="AL56" s="133" t="str">
        <f>IF($M56="","",IFERROR(ROUNDDOWN($Y56*$Z56*$AJ56/$AK56,2),"なし"))</f>
        <v/>
      </c>
      <c r="AM56" s="18"/>
      <c r="AN56" s="19"/>
      <c r="AO56" s="229"/>
      <c r="AP56" s="235"/>
      <c r="AQ56" s="229"/>
      <c r="AR56" s="20" t="s">
        <v>68</v>
      </c>
      <c r="AS56" s="52"/>
      <c r="AT56" s="21" t="s">
        <v>0</v>
      </c>
      <c r="AU56" s="52"/>
      <c r="AV56" s="21" t="s">
        <v>0</v>
      </c>
      <c r="AW56" s="95"/>
      <c r="AX56" s="165">
        <f t="shared" si="15"/>
        <v>0</v>
      </c>
      <c r="AY56" s="166"/>
      <c r="AZ56" s="244"/>
      <c r="BA56" s="169"/>
      <c r="BB56" s="238"/>
      <c r="BC56" s="241"/>
      <c r="BD56" s="232"/>
      <c r="BE56" s="96"/>
      <c r="BF56" s="70" t="str">
        <f t="shared" si="16"/>
        <v/>
      </c>
      <c r="BG56" s="97"/>
      <c r="BH56" s="72"/>
      <c r="BI56" s="167">
        <f t="shared" si="17"/>
        <v>0</v>
      </c>
      <c r="BJ56" s="168"/>
      <c r="BK56" s="247"/>
      <c r="BL56" s="248"/>
      <c r="BM56" s="249"/>
      <c r="BN56" s="249"/>
      <c r="BO56" s="230"/>
      <c r="BP56" s="251"/>
      <c r="BQ56" s="170"/>
      <c r="BR56" s="171"/>
      <c r="BS56" s="246"/>
    </row>
    <row r="57" spans="1:71" ht="12.75" customHeight="1" x14ac:dyDescent="0.4">
      <c r="A57" s="19"/>
      <c r="B57" s="152" t="s">
        <v>85</v>
      </c>
      <c r="C57" s="153"/>
      <c r="D57" s="153"/>
      <c r="E57" s="153"/>
      <c r="F57" s="153"/>
      <c r="G57" s="153"/>
      <c r="H57" s="153"/>
      <c r="I57" s="154"/>
      <c r="J57" s="228"/>
      <c r="L57" s="125"/>
      <c r="M57" s="126"/>
      <c r="N57" s="223"/>
      <c r="O57" s="224"/>
      <c r="P57" s="224"/>
      <c r="Q57" s="224"/>
      <c r="R57" s="224"/>
      <c r="S57" s="227"/>
      <c r="T57" s="223"/>
      <c r="U57" s="224"/>
      <c r="V57" s="224"/>
      <c r="W57" s="224"/>
      <c r="X57" s="225"/>
      <c r="Y57" s="127"/>
      <c r="Z57" s="128"/>
      <c r="AA57" s="129" t="s">
        <v>82</v>
      </c>
      <c r="AB57" s="207"/>
      <c r="AC57" s="208"/>
      <c r="AD57" s="208"/>
      <c r="AE57" s="208"/>
      <c r="AF57" s="130"/>
      <c r="AG57" s="130"/>
      <c r="AH57" s="222"/>
      <c r="AI57" s="207"/>
      <c r="AJ57" s="132">
        <f>_xlfn.SWITCH($AA57,"無",$AF57,"有",SUM($AG57:$AI57))</f>
        <v>0</v>
      </c>
      <c r="AK57" s="131"/>
      <c r="AL57" s="133" t="str">
        <f>IF($M57="","",IFERROR(ROUNDDOWN($Y57*$Z57*$AJ57/$AK57,2),"なし"))</f>
        <v/>
      </c>
      <c r="AM57" s="18"/>
      <c r="AN57" s="19"/>
      <c r="AO57" s="229"/>
      <c r="AP57" s="235"/>
      <c r="AQ57" s="236" t="s">
        <v>67</v>
      </c>
      <c r="AR57" s="89"/>
      <c r="AS57" s="57"/>
      <c r="AT57" s="58" t="s">
        <v>0</v>
      </c>
      <c r="AU57" s="57"/>
      <c r="AV57" s="58" t="s">
        <v>0</v>
      </c>
      <c r="AW57" s="90"/>
      <c r="AX57" s="239">
        <f t="shared" si="15"/>
        <v>0</v>
      </c>
      <c r="AY57" s="240"/>
      <c r="AZ57" s="242">
        <f>ROUNDUP(SUM(AX57:AY61),2)</f>
        <v>0</v>
      </c>
      <c r="BA57" s="169">
        <v>0</v>
      </c>
      <c r="BB57" s="238">
        <f>SUM(AZ57:BA61)</f>
        <v>0</v>
      </c>
      <c r="BC57" s="241">
        <f>$H$38</f>
        <v>0</v>
      </c>
      <c r="BD57" s="232">
        <f>ROUNDUP(PRODUCT(BB57:BC61),3)</f>
        <v>0</v>
      </c>
      <c r="BE57" s="91"/>
      <c r="BF57" s="98" t="str">
        <f t="shared" si="16"/>
        <v/>
      </c>
      <c r="BG57" s="36"/>
      <c r="BH57" s="37"/>
      <c r="BI57" s="233">
        <f t="shared" si="17"/>
        <v>0</v>
      </c>
      <c r="BJ57" s="234"/>
      <c r="BK57" s="247">
        <f>ROUNDDOWN(SUM(BI57:BJ61),3)</f>
        <v>0</v>
      </c>
      <c r="BL57" s="248">
        <f>BD57</f>
        <v>0</v>
      </c>
      <c r="BM57" s="249">
        <f>BK57</f>
        <v>0</v>
      </c>
      <c r="BN57" s="249" t="e">
        <f>ROUNDDOWN(BM57/BL57,3)</f>
        <v>#DIV/0!</v>
      </c>
      <c r="BO57" s="230" t="e">
        <f>IF($BN57&gt;1,"OK","NG")</f>
        <v>#DIV/0!</v>
      </c>
      <c r="BP57" s="251"/>
      <c r="BQ57" s="170"/>
      <c r="BR57" s="171"/>
      <c r="BS57" s="246"/>
    </row>
    <row r="58" spans="1:71" ht="12.75" customHeight="1" x14ac:dyDescent="0.4">
      <c r="A58" s="19"/>
      <c r="B58" s="152" t="s">
        <v>86</v>
      </c>
      <c r="C58" s="153"/>
      <c r="D58" s="153"/>
      <c r="E58" s="153"/>
      <c r="F58" s="153"/>
      <c r="G58" s="153"/>
      <c r="H58" s="153"/>
      <c r="I58" s="154"/>
      <c r="J58" s="228"/>
      <c r="K58" s="116"/>
      <c r="L58" s="125"/>
      <c r="M58" s="126"/>
      <c r="N58" s="223"/>
      <c r="O58" s="224"/>
      <c r="P58" s="224"/>
      <c r="Q58" s="224"/>
      <c r="R58" s="224"/>
      <c r="S58" s="227"/>
      <c r="T58" s="223"/>
      <c r="U58" s="224"/>
      <c r="V58" s="224"/>
      <c r="W58" s="224"/>
      <c r="X58" s="225"/>
      <c r="Y58" s="127"/>
      <c r="Z58" s="128"/>
      <c r="AA58" s="129" t="s">
        <v>154</v>
      </c>
      <c r="AB58" s="207"/>
      <c r="AC58" s="208"/>
      <c r="AD58" s="208"/>
      <c r="AE58" s="208"/>
      <c r="AF58" s="130"/>
      <c r="AG58" s="130"/>
      <c r="AH58" s="222"/>
      <c r="AI58" s="207"/>
      <c r="AJ58" s="132">
        <f>_xlfn.SWITCH($AA58,"無",$AF58,"有",SUM($AG58:$AI58))</f>
        <v>0</v>
      </c>
      <c r="AK58" s="131"/>
      <c r="AL58" s="133" t="str">
        <f>IF($M58="","",IFERROR(ROUNDDOWN($Y58*$Z58*$AJ58/$AK58,2),"なし"))</f>
        <v/>
      </c>
      <c r="AM58" s="18"/>
      <c r="AN58" s="19"/>
      <c r="AO58" s="229"/>
      <c r="AP58" s="235"/>
      <c r="AQ58" s="229"/>
      <c r="AR58" s="92" t="s">
        <v>68</v>
      </c>
      <c r="AS58" s="28"/>
      <c r="AT58" s="24" t="s">
        <v>0</v>
      </c>
      <c r="AU58" s="28"/>
      <c r="AV58" s="24" t="s">
        <v>0</v>
      </c>
      <c r="AW58" s="93"/>
      <c r="AX58" s="161">
        <f t="shared" si="15"/>
        <v>0</v>
      </c>
      <c r="AY58" s="162"/>
      <c r="AZ58" s="243"/>
      <c r="BA58" s="169"/>
      <c r="BB58" s="238"/>
      <c r="BC58" s="241"/>
      <c r="BD58" s="232"/>
      <c r="BE58" s="94"/>
      <c r="BF58" s="41" t="str">
        <f t="shared" si="16"/>
        <v/>
      </c>
      <c r="BG58" s="42"/>
      <c r="BH58" s="43"/>
      <c r="BI58" s="163">
        <f t="shared" si="17"/>
        <v>0</v>
      </c>
      <c r="BJ58" s="164"/>
      <c r="BK58" s="247"/>
      <c r="BL58" s="248"/>
      <c r="BM58" s="249"/>
      <c r="BN58" s="249"/>
      <c r="BO58" s="230"/>
      <c r="BP58" s="251"/>
      <c r="BQ58" s="170"/>
      <c r="BR58" s="171"/>
      <c r="BS58" s="246"/>
    </row>
    <row r="59" spans="1:71" ht="12.75" customHeight="1" x14ac:dyDescent="0.4">
      <c r="A59" s="19"/>
      <c r="B59" s="152" t="s">
        <v>87</v>
      </c>
      <c r="C59" s="153"/>
      <c r="D59" s="153"/>
      <c r="E59" s="153"/>
      <c r="F59" s="153"/>
      <c r="G59" s="153"/>
      <c r="H59" s="153"/>
      <c r="I59" s="154"/>
      <c r="J59" s="228"/>
      <c r="K59" s="116"/>
      <c r="L59" s="125"/>
      <c r="M59" s="126"/>
      <c r="N59" s="223"/>
      <c r="O59" s="224"/>
      <c r="P59" s="224"/>
      <c r="Q59" s="224"/>
      <c r="R59" s="224"/>
      <c r="S59" s="227"/>
      <c r="T59" s="223"/>
      <c r="U59" s="224"/>
      <c r="V59" s="224"/>
      <c r="W59" s="224"/>
      <c r="X59" s="225"/>
      <c r="Y59" s="127"/>
      <c r="Z59" s="128"/>
      <c r="AA59" s="129" t="s">
        <v>114</v>
      </c>
      <c r="AB59" s="207"/>
      <c r="AC59" s="208"/>
      <c r="AD59" s="208"/>
      <c r="AE59" s="208"/>
      <c r="AF59" s="130"/>
      <c r="AG59" s="130"/>
      <c r="AH59" s="222"/>
      <c r="AI59" s="207"/>
      <c r="AJ59" s="132">
        <f>_xlfn.SWITCH($AA59,"無",$AF59,"有",SUM($AG59:$AI59))</f>
        <v>0</v>
      </c>
      <c r="AK59" s="131"/>
      <c r="AL59" s="133" t="str">
        <f>IF($M59="","",IFERROR(ROUNDDOWN($Y59*$Z59*$AJ59/$AK59,2),"なし"))</f>
        <v/>
      </c>
      <c r="AM59" s="18"/>
      <c r="AN59" s="19"/>
      <c r="AO59" s="229"/>
      <c r="AP59" s="235"/>
      <c r="AQ59" s="229"/>
      <c r="AR59" s="92" t="s">
        <v>68</v>
      </c>
      <c r="AS59" s="28"/>
      <c r="AT59" s="24" t="s">
        <v>0</v>
      </c>
      <c r="AU59" s="28"/>
      <c r="AV59" s="24" t="s">
        <v>0</v>
      </c>
      <c r="AW59" s="93"/>
      <c r="AX59" s="161">
        <f t="shared" si="15"/>
        <v>0</v>
      </c>
      <c r="AY59" s="162"/>
      <c r="AZ59" s="243"/>
      <c r="BA59" s="169"/>
      <c r="BB59" s="238"/>
      <c r="BC59" s="241"/>
      <c r="BD59" s="232"/>
      <c r="BE59" s="94"/>
      <c r="BF59" s="41" t="str">
        <f t="shared" si="16"/>
        <v/>
      </c>
      <c r="BG59" s="42"/>
      <c r="BH59" s="43"/>
      <c r="BI59" s="163">
        <f t="shared" si="17"/>
        <v>0</v>
      </c>
      <c r="BJ59" s="164"/>
      <c r="BK59" s="247"/>
      <c r="BL59" s="248"/>
      <c r="BM59" s="249"/>
      <c r="BN59" s="249"/>
      <c r="BO59" s="230"/>
      <c r="BP59" s="251"/>
      <c r="BQ59" s="170"/>
      <c r="BR59" s="171"/>
      <c r="BS59" s="246"/>
    </row>
    <row r="60" spans="1:71" ht="12.75" customHeight="1" x14ac:dyDescent="0.4">
      <c r="A60" s="19"/>
      <c r="B60" s="149"/>
      <c r="C60" s="150"/>
      <c r="D60" s="150"/>
      <c r="E60" s="150"/>
      <c r="F60" s="150"/>
      <c r="G60" s="150"/>
      <c r="H60" s="150"/>
      <c r="I60" s="151"/>
      <c r="J60" s="228"/>
      <c r="K60" s="116"/>
      <c r="L60" s="125"/>
      <c r="M60" s="126"/>
      <c r="N60" s="223"/>
      <c r="O60" s="224"/>
      <c r="P60" s="224"/>
      <c r="Q60" s="224"/>
      <c r="R60" s="224"/>
      <c r="S60" s="227"/>
      <c r="T60" s="223"/>
      <c r="U60" s="224"/>
      <c r="V60" s="224"/>
      <c r="W60" s="224"/>
      <c r="X60" s="225"/>
      <c r="Y60" s="127"/>
      <c r="Z60" s="128"/>
      <c r="AA60" s="129" t="s">
        <v>82</v>
      </c>
      <c r="AB60" s="207"/>
      <c r="AC60" s="208"/>
      <c r="AD60" s="208"/>
      <c r="AE60" s="208"/>
      <c r="AF60" s="130"/>
      <c r="AG60" s="130"/>
      <c r="AH60" s="222"/>
      <c r="AI60" s="207"/>
      <c r="AJ60" s="132">
        <f>_xlfn.SWITCH($AA60,"無",$AF60,"有",SUM($AG60:$AI60))</f>
        <v>0</v>
      </c>
      <c r="AK60" s="131"/>
      <c r="AL60" s="133" t="str">
        <f>IF($M60="","",IFERROR(ROUNDDOWN($Y60*$Z60*$AJ60/$AK60,2),"なし"))</f>
        <v/>
      </c>
      <c r="AM60" s="18"/>
      <c r="AN60" s="19"/>
      <c r="AO60" s="229"/>
      <c r="AP60" s="235"/>
      <c r="AQ60" s="229"/>
      <c r="AR60" s="92" t="s">
        <v>68</v>
      </c>
      <c r="AS60" s="28"/>
      <c r="AT60" s="24" t="s">
        <v>0</v>
      </c>
      <c r="AU60" s="28"/>
      <c r="AV60" s="24" t="s">
        <v>0</v>
      </c>
      <c r="AW60" s="93"/>
      <c r="AX60" s="161">
        <f t="shared" si="15"/>
        <v>0</v>
      </c>
      <c r="AY60" s="162"/>
      <c r="AZ60" s="243"/>
      <c r="BA60" s="169"/>
      <c r="BB60" s="238"/>
      <c r="BC60" s="241"/>
      <c r="BD60" s="232"/>
      <c r="BE60" s="94"/>
      <c r="BF60" s="41" t="str">
        <f t="shared" si="16"/>
        <v/>
      </c>
      <c r="BG60" s="42"/>
      <c r="BH60" s="43"/>
      <c r="BI60" s="163">
        <f t="shared" si="17"/>
        <v>0</v>
      </c>
      <c r="BJ60" s="164"/>
      <c r="BK60" s="247"/>
      <c r="BL60" s="248"/>
      <c r="BM60" s="249"/>
      <c r="BN60" s="249"/>
      <c r="BO60" s="230"/>
      <c r="BP60" s="251"/>
      <c r="BQ60" s="170"/>
      <c r="BR60" s="171"/>
      <c r="BS60" s="246"/>
    </row>
    <row r="61" spans="1:71" ht="12.75" customHeight="1" x14ac:dyDescent="0.4">
      <c r="A61" s="19"/>
      <c r="B61" s="1"/>
      <c r="C61" s="1"/>
      <c r="D61" s="1"/>
      <c r="E61" s="24"/>
      <c r="F61" s="1"/>
      <c r="G61" s="24"/>
      <c r="H61" s="1"/>
      <c r="I61" s="1"/>
      <c r="K61" s="116"/>
      <c r="L61" s="226" t="s">
        <v>150</v>
      </c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AM61" s="18"/>
      <c r="AN61" s="19"/>
      <c r="AO61" s="229"/>
      <c r="AP61" s="235"/>
      <c r="AQ61" s="229"/>
      <c r="AR61" s="20" t="s">
        <v>68</v>
      </c>
      <c r="AS61" s="52"/>
      <c r="AT61" s="21" t="s">
        <v>0</v>
      </c>
      <c r="AU61" s="52"/>
      <c r="AV61" s="21" t="s">
        <v>0</v>
      </c>
      <c r="AW61" s="95"/>
      <c r="AX61" s="165">
        <f t="shared" si="15"/>
        <v>0</v>
      </c>
      <c r="AY61" s="166"/>
      <c r="AZ61" s="244"/>
      <c r="BA61" s="169"/>
      <c r="BB61" s="238"/>
      <c r="BC61" s="241"/>
      <c r="BD61" s="232"/>
      <c r="BE61" s="106"/>
      <c r="BF61" s="107" t="str">
        <f t="shared" si="16"/>
        <v/>
      </c>
      <c r="BG61" s="97"/>
      <c r="BH61" s="72"/>
      <c r="BI61" s="167">
        <f t="shared" si="17"/>
        <v>0</v>
      </c>
      <c r="BJ61" s="168"/>
      <c r="BK61" s="247"/>
      <c r="BL61" s="248"/>
      <c r="BM61" s="249"/>
      <c r="BN61" s="249"/>
      <c r="BO61" s="230"/>
      <c r="BP61" s="252"/>
      <c r="BQ61" s="140"/>
      <c r="BR61" s="142"/>
      <c r="BS61" s="246"/>
    </row>
    <row r="62" spans="1:71" s="1" customFormat="1" ht="6.75" customHeight="1" x14ac:dyDescent="0.4">
      <c r="A62" s="368" t="s">
        <v>168</v>
      </c>
      <c r="B62" s="369"/>
      <c r="C62" s="369"/>
      <c r="D62" s="369"/>
      <c r="E62" s="369"/>
      <c r="F62" s="369"/>
      <c r="G62" s="369"/>
      <c r="H62" s="369"/>
      <c r="I62" s="369"/>
      <c r="J62" s="369"/>
      <c r="K62" s="369"/>
      <c r="L62" s="369"/>
      <c r="M62" s="369"/>
      <c r="N62" s="369"/>
      <c r="O62" s="369"/>
      <c r="P62" s="369"/>
      <c r="Q62" s="369"/>
      <c r="R62" s="369"/>
      <c r="S62" s="369"/>
      <c r="T62" s="369"/>
      <c r="U62" s="369"/>
      <c r="V62" s="369"/>
      <c r="W62" s="369"/>
      <c r="X62" s="369"/>
      <c r="Y62" s="369"/>
      <c r="Z62" s="369"/>
      <c r="AA62" s="369"/>
      <c r="AB62" s="369"/>
      <c r="AC62" s="369"/>
      <c r="AD62" s="369"/>
      <c r="AE62" s="369"/>
      <c r="AF62" s="369"/>
      <c r="AG62" s="369"/>
      <c r="AH62" s="369"/>
      <c r="AI62" s="369"/>
      <c r="AJ62" s="369"/>
      <c r="AK62" s="369"/>
      <c r="AL62" s="369"/>
      <c r="AM62" s="370"/>
      <c r="AN62" s="368" t="s">
        <v>168</v>
      </c>
      <c r="AO62" s="369"/>
      <c r="AP62" s="369"/>
      <c r="AQ62" s="369"/>
      <c r="AR62" s="369"/>
      <c r="AS62" s="369"/>
      <c r="AT62" s="369"/>
      <c r="AU62" s="369"/>
      <c r="AV62" s="369"/>
      <c r="AW62" s="369"/>
      <c r="AX62" s="369"/>
      <c r="AY62" s="369"/>
      <c r="AZ62" s="369"/>
      <c r="BA62" s="369"/>
      <c r="BB62" s="369"/>
      <c r="BC62" s="369"/>
      <c r="BD62" s="369"/>
      <c r="BE62" s="369"/>
      <c r="BF62" s="369"/>
      <c r="BG62" s="369"/>
      <c r="BH62" s="369"/>
      <c r="BI62" s="369"/>
      <c r="BJ62" s="369"/>
      <c r="BK62" s="369"/>
      <c r="BL62" s="369"/>
      <c r="BM62" s="369"/>
      <c r="BN62" s="369"/>
      <c r="BO62" s="369"/>
      <c r="BP62" s="369"/>
      <c r="BQ62" s="369"/>
      <c r="BR62" s="369"/>
      <c r="BS62" s="370"/>
    </row>
    <row r="63" spans="1:71" s="1" customFormat="1" ht="28.5" customHeight="1" x14ac:dyDescent="0.4">
      <c r="A63" s="187" t="s">
        <v>61</v>
      </c>
      <c r="B63" s="188"/>
      <c r="C63" s="189" t="s">
        <v>160</v>
      </c>
      <c r="D63" s="190"/>
      <c r="E63" s="190"/>
      <c r="F63" s="190"/>
      <c r="G63" s="190"/>
      <c r="H63" s="190"/>
      <c r="I63" s="190"/>
      <c r="J63" s="190"/>
      <c r="K63" s="191"/>
      <c r="L63" s="192"/>
      <c r="M63" s="194"/>
      <c r="N63" s="194"/>
      <c r="O63" s="194"/>
      <c r="P63" s="194"/>
      <c r="Q63" s="194"/>
      <c r="R63" s="194"/>
      <c r="S63" s="194"/>
      <c r="T63" s="193"/>
      <c r="U63" s="193"/>
      <c r="V63" s="193"/>
      <c r="W63" s="193"/>
      <c r="X63" s="193"/>
      <c r="Y63" s="195"/>
      <c r="Z63" s="196" t="s">
        <v>141</v>
      </c>
      <c r="AA63" s="221"/>
      <c r="AB63" s="181" t="s">
        <v>140</v>
      </c>
      <c r="AC63" s="181"/>
      <c r="AD63" s="181"/>
      <c r="AE63" s="181"/>
      <c r="AF63" s="181"/>
      <c r="AG63" s="181"/>
      <c r="AH63" s="182"/>
      <c r="AI63" s="183" t="s">
        <v>139</v>
      </c>
      <c r="AJ63" s="182"/>
      <c r="AK63" s="184" t="s">
        <v>158</v>
      </c>
      <c r="AL63" s="186"/>
      <c r="AM63" s="186"/>
      <c r="AN63" s="187" t="s">
        <v>143</v>
      </c>
      <c r="AO63" s="188"/>
      <c r="AP63" s="189" t="s">
        <v>161</v>
      </c>
      <c r="AQ63" s="190"/>
      <c r="AR63" s="190"/>
      <c r="AS63" s="190"/>
      <c r="AT63" s="190"/>
      <c r="AU63" s="190"/>
      <c r="AV63" s="190"/>
      <c r="AW63" s="190"/>
      <c r="AX63" s="190"/>
      <c r="AY63" s="191"/>
      <c r="AZ63" s="192"/>
      <c r="BA63" s="193"/>
      <c r="BB63" s="193"/>
      <c r="BC63" s="193"/>
      <c r="BD63" s="194"/>
      <c r="BE63" s="193"/>
      <c r="BF63" s="193"/>
      <c r="BG63" s="195"/>
      <c r="BH63" s="196" t="s">
        <v>141</v>
      </c>
      <c r="BI63" s="197"/>
      <c r="BJ63" s="197"/>
      <c r="BK63" s="181" t="s">
        <v>142</v>
      </c>
      <c r="BL63" s="181"/>
      <c r="BM63" s="181"/>
      <c r="BN63" s="181"/>
      <c r="BO63" s="182"/>
      <c r="BP63" s="183" t="s">
        <v>139</v>
      </c>
      <c r="BQ63" s="182"/>
      <c r="BR63" s="184" t="s">
        <v>159</v>
      </c>
      <c r="BS63" s="185"/>
    </row>
    <row r="64" spans="1:71" s="1" customFormat="1" ht="12.75" customHeight="1" x14ac:dyDescent="0.4"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R64" s="118"/>
      <c r="S64" s="118"/>
      <c r="T64" s="118"/>
      <c r="U64" s="118"/>
      <c r="V64" s="118"/>
      <c r="W64" s="118"/>
      <c r="X64" s="118"/>
      <c r="Y64" s="118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20"/>
      <c r="AL64" s="120"/>
      <c r="AM64" s="120"/>
    </row>
    <row r="65" spans="3:39" ht="12.75" customHeight="1" x14ac:dyDescent="0.4">
      <c r="E65" s="11"/>
      <c r="G65" s="11"/>
      <c r="N65" s="55"/>
      <c r="O65" s="55"/>
      <c r="P65" s="55"/>
      <c r="Q65" s="55"/>
      <c r="R65" s="121"/>
      <c r="S65" s="121"/>
      <c r="T65" s="121"/>
      <c r="U65" s="121"/>
      <c r="V65" s="121"/>
      <c r="W65" s="121"/>
      <c r="X65" s="121"/>
      <c r="Y65" s="121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3"/>
      <c r="AL65" s="123"/>
      <c r="AM65" s="123"/>
    </row>
    <row r="66" spans="3:39" ht="12.75" customHeight="1" x14ac:dyDescent="0.4">
      <c r="E66" s="11"/>
      <c r="G66" s="11"/>
      <c r="N66" s="55"/>
    </row>
    <row r="67" spans="3:39" ht="12.75" customHeight="1" x14ac:dyDescent="0.4">
      <c r="E67" s="11"/>
      <c r="G67" s="11"/>
      <c r="N67" s="55"/>
    </row>
    <row r="68" spans="3:39" ht="12.75" customHeight="1" x14ac:dyDescent="0.4">
      <c r="E68" s="11"/>
      <c r="G68" s="11"/>
    </row>
    <row r="69" spans="3:39" ht="12.75" customHeight="1" x14ac:dyDescent="0.4">
      <c r="E69" s="11"/>
      <c r="G69" s="11"/>
    </row>
    <row r="70" spans="3:39" ht="12.75" customHeight="1" x14ac:dyDescent="0.4">
      <c r="E70" s="11"/>
      <c r="G70" s="11"/>
    </row>
    <row r="71" spans="3:39" ht="12.75" customHeight="1" x14ac:dyDescent="0.4">
      <c r="E71" s="11"/>
      <c r="G71" s="11"/>
    </row>
    <row r="72" spans="3:39" ht="12.75" customHeight="1" x14ac:dyDescent="0.4">
      <c r="E72" s="11"/>
      <c r="G72" s="11"/>
    </row>
    <row r="73" spans="3:39" ht="12.75" customHeight="1" x14ac:dyDescent="0.4">
      <c r="E73" s="11"/>
      <c r="G73" s="11"/>
    </row>
    <row r="74" spans="3:39" ht="12.75" customHeight="1" x14ac:dyDescent="0.4">
      <c r="E74" s="11"/>
      <c r="G74" s="11"/>
    </row>
    <row r="75" spans="3:39" ht="12.75" customHeight="1" x14ac:dyDescent="0.4">
      <c r="E75" s="11"/>
      <c r="G75" s="11"/>
    </row>
    <row r="76" spans="3:39" ht="12.75" customHeight="1" x14ac:dyDescent="0.4">
      <c r="E76" s="11"/>
      <c r="G76" s="11"/>
      <c r="N76" s="55"/>
    </row>
    <row r="77" spans="3:39" ht="12.75" customHeight="1" x14ac:dyDescent="0.4">
      <c r="E77" s="11"/>
      <c r="G77" s="11"/>
      <c r="N77" s="55"/>
    </row>
    <row r="78" spans="3:39" ht="12.75" customHeight="1" x14ac:dyDescent="0.4">
      <c r="E78" s="11"/>
      <c r="G78" s="11"/>
      <c r="N78" s="55"/>
    </row>
    <row r="79" spans="3:39" ht="12.75" customHeight="1" x14ac:dyDescent="0.4">
      <c r="J79" s="116"/>
      <c r="K79" s="116"/>
      <c r="L79" s="55"/>
      <c r="M79" s="55"/>
      <c r="N79" s="55"/>
    </row>
    <row r="80" spans="3:39" ht="12.75" customHeight="1" x14ac:dyDescent="0.4">
      <c r="C80" s="124"/>
      <c r="D80" s="83"/>
      <c r="F80" s="83"/>
      <c r="H80" s="83"/>
      <c r="J80" s="116"/>
      <c r="K80" s="116"/>
      <c r="L80" s="55"/>
      <c r="M80" s="55"/>
      <c r="N80" s="55"/>
    </row>
    <row r="81" spans="8:20" s="83" customFormat="1" ht="12.75" customHeight="1" x14ac:dyDescent="0.4"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T81" s="11"/>
    </row>
    <row r="82" spans="8:20" s="83" customFormat="1" ht="12.75" customHeight="1" x14ac:dyDescent="0.4"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T82" s="11"/>
    </row>
    <row r="83" spans="8:20" s="83" customFormat="1" ht="12.75" customHeight="1" x14ac:dyDescent="0.4"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T83" s="11"/>
    </row>
    <row r="84" spans="8:20" s="83" customFormat="1" ht="12.75" customHeight="1" x14ac:dyDescent="0.4"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T84" s="11"/>
    </row>
    <row r="85" spans="8:20" s="83" customFormat="1" ht="12.75" customHeight="1" x14ac:dyDescent="0.4"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T85" s="11"/>
    </row>
    <row r="86" spans="8:20" s="83" customFormat="1" ht="12.75" customHeight="1" x14ac:dyDescent="0.4"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T86" s="11"/>
    </row>
    <row r="87" spans="8:20" s="83" customFormat="1" ht="12.75" customHeight="1" x14ac:dyDescent="0.4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T87" s="11"/>
    </row>
  </sheetData>
  <sheetProtection algorithmName="SHA-512" hashValue="SAvwrUu+ev+3cfvpzgiRAn0vwt8VZieW2cEtzjc0yaDe9vRr/NlCk/eVJo/o89KupaeH1CdYDrDteEwYIuiqTg==" saltValue="zJ8v5CCD/FgpVQV01Dqhgw==" spinCount="100000" sheet="1" objects="1" scenarios="1"/>
  <mergeCells count="535">
    <mergeCell ref="BD47:BD51"/>
    <mergeCell ref="Z50:Z51"/>
    <mergeCell ref="N55:S55"/>
    <mergeCell ref="AX55:AY55"/>
    <mergeCell ref="AD56:AE56"/>
    <mergeCell ref="AH56:AI56"/>
    <mergeCell ref="R42:U43"/>
    <mergeCell ref="V42:W43"/>
    <mergeCell ref="AQ24:AQ28"/>
    <mergeCell ref="AX24:AY24"/>
    <mergeCell ref="AQ34:AQ38"/>
    <mergeCell ref="AX34:AY34"/>
    <mergeCell ref="B2:E2"/>
    <mergeCell ref="B3:B18"/>
    <mergeCell ref="J3:K3"/>
    <mergeCell ref="L3:M12"/>
    <mergeCell ref="O3:O16"/>
    <mergeCell ref="L2:M2"/>
    <mergeCell ref="O2:S2"/>
    <mergeCell ref="AC2:AL2"/>
    <mergeCell ref="AL4:AL15"/>
    <mergeCell ref="AA3:AA9"/>
    <mergeCell ref="AF3:AH3"/>
    <mergeCell ref="AI3:AJ3"/>
    <mergeCell ref="P3:P9"/>
    <mergeCell ref="X3:Y3"/>
    <mergeCell ref="J6:K6"/>
    <mergeCell ref="X6:Y6"/>
    <mergeCell ref="AI6:AJ6"/>
    <mergeCell ref="J7:K7"/>
    <mergeCell ref="X7:Y7"/>
    <mergeCell ref="AK4:AK12"/>
    <mergeCell ref="AI7:AJ7"/>
    <mergeCell ref="J5:K5"/>
    <mergeCell ref="X5:Y5"/>
    <mergeCell ref="AI5:AJ5"/>
    <mergeCell ref="BJ2:BO2"/>
    <mergeCell ref="BB3:BC3"/>
    <mergeCell ref="BJ3:BJ4"/>
    <mergeCell ref="BK3:BK4"/>
    <mergeCell ref="AQ5:AR6"/>
    <mergeCell ref="AT5:AU6"/>
    <mergeCell ref="AX5:AX6"/>
    <mergeCell ref="AZ5:AZ8"/>
    <mergeCell ref="AX7:AX8"/>
    <mergeCell ref="AQ2:BA2"/>
    <mergeCell ref="AV5:AW6"/>
    <mergeCell ref="AQ3:AS3"/>
    <mergeCell ref="BB4:BC4"/>
    <mergeCell ref="BJ5:BJ6"/>
    <mergeCell ref="AV7:AW8"/>
    <mergeCell ref="BJ7:BJ8"/>
    <mergeCell ref="AQ7:AR8"/>
    <mergeCell ref="AT7:AU8"/>
    <mergeCell ref="BB2:BF2"/>
    <mergeCell ref="AT3:AX3"/>
    <mergeCell ref="AY3:BA3"/>
    <mergeCell ref="AQ4:AR4"/>
    <mergeCell ref="AT4:AU4"/>
    <mergeCell ref="AV4:AW4"/>
    <mergeCell ref="J4:K4"/>
    <mergeCell ref="X4:Y4"/>
    <mergeCell ref="Z3:Z9"/>
    <mergeCell ref="AC4:AC27"/>
    <mergeCell ref="AD4:AD15"/>
    <mergeCell ref="X12:Y12"/>
    <mergeCell ref="AI12:AJ12"/>
    <mergeCell ref="J8:K8"/>
    <mergeCell ref="X8:Y8"/>
    <mergeCell ref="AI8:AJ8"/>
    <mergeCell ref="J9:K9"/>
    <mergeCell ref="X9:Y9"/>
    <mergeCell ref="AI9:AJ9"/>
    <mergeCell ref="J10:K10"/>
    <mergeCell ref="P10:P16"/>
    <mergeCell ref="X10:Y10"/>
    <mergeCell ref="Z10:Z16"/>
    <mergeCell ref="AA10:AA16"/>
    <mergeCell ref="AI10:AJ10"/>
    <mergeCell ref="J11:K11"/>
    <mergeCell ref="X11:Y11"/>
    <mergeCell ref="J12:K12"/>
    <mergeCell ref="AI4:AJ4"/>
    <mergeCell ref="AI11:AJ11"/>
    <mergeCell ref="C13:G13"/>
    <mergeCell ref="H13:I13"/>
    <mergeCell ref="J13:K13"/>
    <mergeCell ref="L13:M13"/>
    <mergeCell ref="X13:Y13"/>
    <mergeCell ref="AI13:AJ15"/>
    <mergeCell ref="J14:K14"/>
    <mergeCell ref="L14:M16"/>
    <mergeCell ref="X14:Y14"/>
    <mergeCell ref="J15:K15"/>
    <mergeCell ref="X15:Y15"/>
    <mergeCell ref="J16:K16"/>
    <mergeCell ref="X16:Y16"/>
    <mergeCell ref="AD16:AD27"/>
    <mergeCell ref="X22:Y22"/>
    <mergeCell ref="J24:K24"/>
    <mergeCell ref="P24:P30"/>
    <mergeCell ref="AI16:AJ16"/>
    <mergeCell ref="C29:G29"/>
    <mergeCell ref="J23:K23"/>
    <mergeCell ref="X23:Y23"/>
    <mergeCell ref="AI23:AJ23"/>
    <mergeCell ref="J19:K19"/>
    <mergeCell ref="H17:I17"/>
    <mergeCell ref="BP17:BR17"/>
    <mergeCell ref="C18:K18"/>
    <mergeCell ref="L18:M18"/>
    <mergeCell ref="X18:Y18"/>
    <mergeCell ref="AI18:AJ18"/>
    <mergeCell ref="AP18:AQ18"/>
    <mergeCell ref="AR18:AZ18"/>
    <mergeCell ref="BF18:BH18"/>
    <mergeCell ref="BI18:BJ18"/>
    <mergeCell ref="BQ18:BR18"/>
    <mergeCell ref="AI17:AJ17"/>
    <mergeCell ref="AO17:AQ17"/>
    <mergeCell ref="AR17:BB17"/>
    <mergeCell ref="BC17:BD17"/>
    <mergeCell ref="BE17:BK17"/>
    <mergeCell ref="BL17:BO17"/>
    <mergeCell ref="AK16:AK24"/>
    <mergeCell ref="AL16:AL27"/>
    <mergeCell ref="J17:K17"/>
    <mergeCell ref="L17:M17"/>
    <mergeCell ref="BO19:BO23"/>
    <mergeCell ref="BP19:BP28"/>
    <mergeCell ref="BQ19:BR28"/>
    <mergeCell ref="BN19:BN23"/>
    <mergeCell ref="BS19:BS28"/>
    <mergeCell ref="J20:K20"/>
    <mergeCell ref="X20:Y20"/>
    <mergeCell ref="AI20:AJ20"/>
    <mergeCell ref="AX20:AY20"/>
    <mergeCell ref="BI20:BJ20"/>
    <mergeCell ref="BC19:BC23"/>
    <mergeCell ref="BK19:BK23"/>
    <mergeCell ref="BL19:BL23"/>
    <mergeCell ref="BM19:BM23"/>
    <mergeCell ref="BI21:BJ21"/>
    <mergeCell ref="AP19:AP28"/>
    <mergeCell ref="AQ19:AQ23"/>
    <mergeCell ref="AX19:AY19"/>
    <mergeCell ref="AZ19:AZ23"/>
    <mergeCell ref="BA19:BA23"/>
    <mergeCell ref="BB19:BB23"/>
    <mergeCell ref="AX21:AY21"/>
    <mergeCell ref="AZ24:AZ28"/>
    <mergeCell ref="J25:K25"/>
    <mergeCell ref="X25:Y25"/>
    <mergeCell ref="AI25:AJ27"/>
    <mergeCell ref="AX25:AY25"/>
    <mergeCell ref="BI25:BJ25"/>
    <mergeCell ref="C43:J43"/>
    <mergeCell ref="C44:J44"/>
    <mergeCell ref="L19:M28"/>
    <mergeCell ref="X19:Y19"/>
    <mergeCell ref="AI19:AJ19"/>
    <mergeCell ref="J21:K21"/>
    <mergeCell ref="X21:Y21"/>
    <mergeCell ref="AI21:AJ21"/>
    <mergeCell ref="J22:K22"/>
    <mergeCell ref="Z24:Z30"/>
    <mergeCell ref="AA24:AA30"/>
    <mergeCell ref="AI24:AJ24"/>
    <mergeCell ref="Z17:Z23"/>
    <mergeCell ref="AI22:AJ22"/>
    <mergeCell ref="AA17:AA23"/>
    <mergeCell ref="P39:AA39"/>
    <mergeCell ref="O17:O30"/>
    <mergeCell ref="P17:P23"/>
    <mergeCell ref="X17:Y17"/>
    <mergeCell ref="J27:K27"/>
    <mergeCell ref="X27:Y27"/>
    <mergeCell ref="AI31:AJ31"/>
    <mergeCell ref="C42:J42"/>
    <mergeCell ref="X41:Y41"/>
    <mergeCell ref="AO19:AO38"/>
    <mergeCell ref="X24:Y24"/>
    <mergeCell ref="BD34:BD38"/>
    <mergeCell ref="BI34:BJ34"/>
    <mergeCell ref="BI35:BJ35"/>
    <mergeCell ref="BI28:BJ28"/>
    <mergeCell ref="BS29:BS38"/>
    <mergeCell ref="J30:K30"/>
    <mergeCell ref="L30:M32"/>
    <mergeCell ref="X30:Y30"/>
    <mergeCell ref="AI30:AJ30"/>
    <mergeCell ref="AX30:AY30"/>
    <mergeCell ref="BI30:BJ30"/>
    <mergeCell ref="J31:K31"/>
    <mergeCell ref="BI29:BJ29"/>
    <mergeCell ref="BK29:BK33"/>
    <mergeCell ref="BN29:BN33"/>
    <mergeCell ref="BO29:BO33"/>
    <mergeCell ref="AX29:AY29"/>
    <mergeCell ref="AZ29:AZ33"/>
    <mergeCell ref="AI36:AJ36"/>
    <mergeCell ref="J32:K32"/>
    <mergeCell ref="AI32:AJ32"/>
    <mergeCell ref="B36:J36"/>
    <mergeCell ref="BI22:BJ22"/>
    <mergeCell ref="AZ34:AZ38"/>
    <mergeCell ref="AX33:AY33"/>
    <mergeCell ref="AX37:AY37"/>
    <mergeCell ref="AX22:AY22"/>
    <mergeCell ref="AQ29:AQ33"/>
    <mergeCell ref="BI26:BJ26"/>
    <mergeCell ref="BD19:BD23"/>
    <mergeCell ref="BI19:BJ19"/>
    <mergeCell ref="AX26:AY26"/>
    <mergeCell ref="BC24:BC28"/>
    <mergeCell ref="BD24:BD28"/>
    <mergeCell ref="BI24:BJ24"/>
    <mergeCell ref="BB24:BB28"/>
    <mergeCell ref="BI27:BJ27"/>
    <mergeCell ref="BI32:BJ32"/>
    <mergeCell ref="AX23:AY23"/>
    <mergeCell ref="X40:Z40"/>
    <mergeCell ref="AA40:AA41"/>
    <mergeCell ref="AD40:AD51"/>
    <mergeCell ref="AI37:AJ39"/>
    <mergeCell ref="V48:W49"/>
    <mergeCell ref="X48:Y49"/>
    <mergeCell ref="Z48:Z49"/>
    <mergeCell ref="B19:B34"/>
    <mergeCell ref="X29:Y29"/>
    <mergeCell ref="AI29:AJ29"/>
    <mergeCell ref="AI33:AJ33"/>
    <mergeCell ref="J28:K28"/>
    <mergeCell ref="X28:Y28"/>
    <mergeCell ref="V41:W41"/>
    <mergeCell ref="J26:K26"/>
    <mergeCell ref="L34:M34"/>
    <mergeCell ref="AI34:AJ34"/>
    <mergeCell ref="X26:Y26"/>
    <mergeCell ref="C34:K34"/>
    <mergeCell ref="B37:G38"/>
    <mergeCell ref="H37:I37"/>
    <mergeCell ref="H38:I38"/>
    <mergeCell ref="H33:I33"/>
    <mergeCell ref="H29:I29"/>
    <mergeCell ref="BK34:BK38"/>
    <mergeCell ref="BA29:BA33"/>
    <mergeCell ref="B41:J41"/>
    <mergeCell ref="BN24:BN28"/>
    <mergeCell ref="BL29:BL33"/>
    <mergeCell ref="BM29:BM33"/>
    <mergeCell ref="BA24:BA28"/>
    <mergeCell ref="AX27:AY27"/>
    <mergeCell ref="AX28:AY28"/>
    <mergeCell ref="AX32:AY32"/>
    <mergeCell ref="AX38:AY38"/>
    <mergeCell ref="BI38:BJ38"/>
    <mergeCell ref="BA34:BA38"/>
    <mergeCell ref="BE40:BK40"/>
    <mergeCell ref="BL40:BO40"/>
    <mergeCell ref="B40:G40"/>
    <mergeCell ref="H40:J40"/>
    <mergeCell ref="B39:G39"/>
    <mergeCell ref="H39:I39"/>
    <mergeCell ref="J33:K33"/>
    <mergeCell ref="L33:M33"/>
    <mergeCell ref="AP29:AP38"/>
    <mergeCell ref="P40:Q41"/>
    <mergeCell ref="R40:W40"/>
    <mergeCell ref="BI23:BJ23"/>
    <mergeCell ref="AC28:AC51"/>
    <mergeCell ref="AD28:AD39"/>
    <mergeCell ref="AI28:AJ28"/>
    <mergeCell ref="AK28:AK36"/>
    <mergeCell ref="J29:K29"/>
    <mergeCell ref="L29:M29"/>
    <mergeCell ref="BQ29:BR38"/>
    <mergeCell ref="BP29:BP38"/>
    <mergeCell ref="AL28:AL39"/>
    <mergeCell ref="BI33:BJ33"/>
    <mergeCell ref="AX31:AY31"/>
    <mergeCell ref="BO24:BO28"/>
    <mergeCell ref="BK24:BK28"/>
    <mergeCell ref="BL24:BL28"/>
    <mergeCell ref="BM24:BM28"/>
    <mergeCell ref="BB29:BB33"/>
    <mergeCell ref="BC29:BC33"/>
    <mergeCell ref="BD29:BD33"/>
    <mergeCell ref="BI31:BJ31"/>
    <mergeCell ref="AX36:AY36"/>
    <mergeCell ref="BL34:BL38"/>
    <mergeCell ref="BM34:BM38"/>
    <mergeCell ref="BN34:BN38"/>
    <mergeCell ref="BO34:BO38"/>
    <mergeCell ref="AI35:AJ35"/>
    <mergeCell ref="AX35:AY35"/>
    <mergeCell ref="BI36:BJ36"/>
    <mergeCell ref="BB34:BB38"/>
    <mergeCell ref="BC34:BC38"/>
    <mergeCell ref="X46:Y47"/>
    <mergeCell ref="AA48:AA49"/>
    <mergeCell ref="X42:Y43"/>
    <mergeCell ref="Z42:Z43"/>
    <mergeCell ref="AX45:AY45"/>
    <mergeCell ref="AO40:AQ40"/>
    <mergeCell ref="AR40:BB40"/>
    <mergeCell ref="AZ42:AZ46"/>
    <mergeCell ref="BA42:BA46"/>
    <mergeCell ref="BB42:BB46"/>
    <mergeCell ref="AI42:AJ42"/>
    <mergeCell ref="AO42:AO61"/>
    <mergeCell ref="AP42:AP51"/>
    <mergeCell ref="T58:X58"/>
    <mergeCell ref="T57:X57"/>
    <mergeCell ref="T56:X56"/>
    <mergeCell ref="AH57:AI57"/>
    <mergeCell ref="BI37:BJ37"/>
    <mergeCell ref="BI51:BJ51"/>
    <mergeCell ref="AI41:AJ41"/>
    <mergeCell ref="AP41:AQ41"/>
    <mergeCell ref="AR41:AZ41"/>
    <mergeCell ref="AI40:AJ40"/>
    <mergeCell ref="AK40:AK48"/>
    <mergeCell ref="R41:U41"/>
    <mergeCell ref="BP40:BR40"/>
    <mergeCell ref="BC40:BD40"/>
    <mergeCell ref="BC42:BC46"/>
    <mergeCell ref="BF41:BH41"/>
    <mergeCell ref="BI41:BJ41"/>
    <mergeCell ref="BO47:BO51"/>
    <mergeCell ref="AI46:AJ46"/>
    <mergeCell ref="AQ42:AQ46"/>
    <mergeCell ref="AX42:AY42"/>
    <mergeCell ref="AI44:AJ44"/>
    <mergeCell ref="AX47:AY47"/>
    <mergeCell ref="AZ47:AZ51"/>
    <mergeCell ref="BA47:BA51"/>
    <mergeCell ref="AI45:AJ45"/>
    <mergeCell ref="AL40:AL51"/>
    <mergeCell ref="AX50:AY50"/>
    <mergeCell ref="AX51:AY51"/>
    <mergeCell ref="BQ41:BR41"/>
    <mergeCell ref="BI45:BJ45"/>
    <mergeCell ref="BI46:BJ46"/>
    <mergeCell ref="AA42:AA43"/>
    <mergeCell ref="BP42:BP51"/>
    <mergeCell ref="BL42:BL46"/>
    <mergeCell ref="BQ42:BR51"/>
    <mergeCell ref="AI48:AJ48"/>
    <mergeCell ref="AX48:AY48"/>
    <mergeCell ref="BM47:BM51"/>
    <mergeCell ref="BN47:BN51"/>
    <mergeCell ref="AA50:AA51"/>
    <mergeCell ref="BK47:BK51"/>
    <mergeCell ref="BL47:BL51"/>
    <mergeCell ref="BI49:BJ49"/>
    <mergeCell ref="BI50:BJ50"/>
    <mergeCell ref="BI48:BJ48"/>
    <mergeCell ref="BO42:BO46"/>
    <mergeCell ref="BI42:BJ42"/>
    <mergeCell ref="BK42:BK46"/>
    <mergeCell ref="BI47:BJ47"/>
    <mergeCell ref="AX49:AY49"/>
    <mergeCell ref="BM42:BM46"/>
    <mergeCell ref="BN42:BN46"/>
    <mergeCell ref="BI44:BJ44"/>
    <mergeCell ref="AI49:AJ51"/>
    <mergeCell ref="BS42:BS51"/>
    <mergeCell ref="AI43:AJ43"/>
    <mergeCell ref="AX43:AY43"/>
    <mergeCell ref="BI43:BJ43"/>
    <mergeCell ref="BD42:BD46"/>
    <mergeCell ref="P42:P43"/>
    <mergeCell ref="Q42:Q43"/>
    <mergeCell ref="P46:P47"/>
    <mergeCell ref="AX46:AY46"/>
    <mergeCell ref="AI47:AJ47"/>
    <mergeCell ref="AQ47:AQ51"/>
    <mergeCell ref="Q46:Q47"/>
    <mergeCell ref="P50:P51"/>
    <mergeCell ref="Q50:Q51"/>
    <mergeCell ref="R50:U51"/>
    <mergeCell ref="V50:W51"/>
    <mergeCell ref="X50:Y51"/>
    <mergeCell ref="R48:U49"/>
    <mergeCell ref="AA44:AA45"/>
    <mergeCell ref="AX44:AY44"/>
    <mergeCell ref="BB47:BB51"/>
    <mergeCell ref="BC47:BC51"/>
    <mergeCell ref="BN52:BN56"/>
    <mergeCell ref="BO52:BO56"/>
    <mergeCell ref="BP52:BP61"/>
    <mergeCell ref="BK57:BK61"/>
    <mergeCell ref="BL57:BL61"/>
    <mergeCell ref="BM57:BM61"/>
    <mergeCell ref="BN57:BN61"/>
    <mergeCell ref="AZ52:AZ56"/>
    <mergeCell ref="BA52:BA56"/>
    <mergeCell ref="BC52:BC56"/>
    <mergeCell ref="AA54:AA55"/>
    <mergeCell ref="AB60:AC60"/>
    <mergeCell ref="AD60:AE60"/>
    <mergeCell ref="AX59:AY59"/>
    <mergeCell ref="BO57:BO61"/>
    <mergeCell ref="AL54:AL55"/>
    <mergeCell ref="AX54:AY54"/>
    <mergeCell ref="BI54:BJ54"/>
    <mergeCell ref="BD52:BD56"/>
    <mergeCell ref="BI52:BJ52"/>
    <mergeCell ref="BI55:BJ55"/>
    <mergeCell ref="AX56:AY56"/>
    <mergeCell ref="AP52:AP61"/>
    <mergeCell ref="AB54:AC55"/>
    <mergeCell ref="AD54:AE55"/>
    <mergeCell ref="AF54:AF55"/>
    <mergeCell ref="AG54:AG55"/>
    <mergeCell ref="AH54:AI55"/>
    <mergeCell ref="BB57:BB61"/>
    <mergeCell ref="AX58:AY58"/>
    <mergeCell ref="AQ57:AQ61"/>
    <mergeCell ref="AX57:AY57"/>
    <mergeCell ref="BC57:BC61"/>
    <mergeCell ref="BD57:BD61"/>
    <mergeCell ref="S63:Y63"/>
    <mergeCell ref="Z63:AA63"/>
    <mergeCell ref="AB63:AH63"/>
    <mergeCell ref="AH60:AI60"/>
    <mergeCell ref="AD57:AE57"/>
    <mergeCell ref="AB59:AC59"/>
    <mergeCell ref="AD59:AE59"/>
    <mergeCell ref="AH59:AI59"/>
    <mergeCell ref="T60:X60"/>
    <mergeCell ref="T59:X59"/>
    <mergeCell ref="L61:X61"/>
    <mergeCell ref="AB57:AC57"/>
    <mergeCell ref="AB58:AC58"/>
    <mergeCell ref="AD58:AE58"/>
    <mergeCell ref="AH58:AI58"/>
    <mergeCell ref="N60:S60"/>
    <mergeCell ref="N59:S59"/>
    <mergeCell ref="N58:S58"/>
    <mergeCell ref="N57:S57"/>
    <mergeCell ref="P44:P45"/>
    <mergeCell ref="B55:I55"/>
    <mergeCell ref="B54:I54"/>
    <mergeCell ref="B53:I53"/>
    <mergeCell ref="F51:I51"/>
    <mergeCell ref="F50:I50"/>
    <mergeCell ref="B51:E51"/>
    <mergeCell ref="A63:B63"/>
    <mergeCell ref="C63:K63"/>
    <mergeCell ref="L63:R63"/>
    <mergeCell ref="J49:J60"/>
    <mergeCell ref="L53:AL53"/>
    <mergeCell ref="L54:M55"/>
    <mergeCell ref="N54:S54"/>
    <mergeCell ref="T54:X54"/>
    <mergeCell ref="Y54:Y55"/>
    <mergeCell ref="Z54:Z55"/>
    <mergeCell ref="AJ54:AJ55"/>
    <mergeCell ref="AK54:AK55"/>
    <mergeCell ref="N56:S56"/>
    <mergeCell ref="AA46:AA47"/>
    <mergeCell ref="AI63:AJ63"/>
    <mergeCell ref="AK63:AM63"/>
    <mergeCell ref="AN63:AO63"/>
    <mergeCell ref="AP63:AY63"/>
    <mergeCell ref="AZ63:BC63"/>
    <mergeCell ref="BD63:BG63"/>
    <mergeCell ref="BH63:BJ63"/>
    <mergeCell ref="B45:J45"/>
    <mergeCell ref="C46:J46"/>
    <mergeCell ref="C47:J47"/>
    <mergeCell ref="R46:U47"/>
    <mergeCell ref="V46:W47"/>
    <mergeCell ref="AB56:AC56"/>
    <mergeCell ref="B52:I52"/>
    <mergeCell ref="P52:AA52"/>
    <mergeCell ref="P48:P49"/>
    <mergeCell ref="Q48:Q49"/>
    <mergeCell ref="B49:I49"/>
    <mergeCell ref="Q44:Q45"/>
    <mergeCell ref="R44:U45"/>
    <mergeCell ref="V44:W45"/>
    <mergeCell ref="X44:Y45"/>
    <mergeCell ref="Z44:Z45"/>
    <mergeCell ref="Z46:Z47"/>
    <mergeCell ref="AN2:AP8"/>
    <mergeCell ref="BG2:BI8"/>
    <mergeCell ref="BP2:BS8"/>
    <mergeCell ref="AN9:BS12"/>
    <mergeCell ref="AN13:BS16"/>
    <mergeCell ref="AO39:BS39"/>
    <mergeCell ref="BK63:BO63"/>
    <mergeCell ref="BP63:BQ63"/>
    <mergeCell ref="BR63:BS63"/>
    <mergeCell ref="BQ52:BR61"/>
    <mergeCell ref="BI57:BJ57"/>
    <mergeCell ref="BI59:BJ59"/>
    <mergeCell ref="BB52:BB56"/>
    <mergeCell ref="BI56:BJ56"/>
    <mergeCell ref="AQ52:AQ56"/>
    <mergeCell ref="AX52:AY52"/>
    <mergeCell ref="BI58:BJ58"/>
    <mergeCell ref="AZ57:AZ61"/>
    <mergeCell ref="BS52:BS61"/>
    <mergeCell ref="AX53:AY53"/>
    <mergeCell ref="BI53:BJ53"/>
    <mergeCell ref="BK52:BK56"/>
    <mergeCell ref="BL52:BL56"/>
    <mergeCell ref="BM52:BM56"/>
    <mergeCell ref="AN1:BS1"/>
    <mergeCell ref="AN62:BS62"/>
    <mergeCell ref="A62:AM62"/>
    <mergeCell ref="A1:AM1"/>
    <mergeCell ref="X2:Y2"/>
    <mergeCell ref="V2:W2"/>
    <mergeCell ref="J2:K2"/>
    <mergeCell ref="H2:I2"/>
    <mergeCell ref="F2:G2"/>
    <mergeCell ref="T2:U2"/>
    <mergeCell ref="B50:E50"/>
    <mergeCell ref="B60:I60"/>
    <mergeCell ref="B59:I59"/>
    <mergeCell ref="B58:I58"/>
    <mergeCell ref="B57:I57"/>
    <mergeCell ref="B56:I56"/>
    <mergeCell ref="P38:AA38"/>
    <mergeCell ref="O31:AA37"/>
    <mergeCell ref="T55:X55"/>
    <mergeCell ref="AX60:AY60"/>
    <mergeCell ref="BI60:BJ60"/>
    <mergeCell ref="AX61:AY61"/>
    <mergeCell ref="BI61:BJ61"/>
    <mergeCell ref="BA57:BA61"/>
  </mergeCells>
  <phoneticPr fontId="1"/>
  <dataValidations count="7">
    <dataValidation type="list" allowBlank="1" showInputMessage="1" showErrorMessage="1" sqref="Z56:Z60" xr:uid="{6D148EDD-9850-44CE-919D-BB6C139A3900}">
      <formula1>"0.6,0.5"</formula1>
    </dataValidation>
    <dataValidation type="list" allowBlank="1" showInputMessage="1" showErrorMessage="1" sqref="AA56:AA60" xr:uid="{90BFD4EC-57B5-4FB4-A2E0-5362F40916F1}">
      <formula1>"無,有"</formula1>
    </dataValidation>
    <dataValidation type="list" allowBlank="1" showInputMessage="1" showErrorMessage="1" sqref="B46:B47 B42:B44" xr:uid="{98C2DBD1-393D-4455-BF4D-A892DE7004FE}">
      <formula1>"□,■"</formula1>
    </dataValidation>
    <dataValidation type="list" allowBlank="1" showInputMessage="1" sqref="F17 F33" xr:uid="{34D82A1F-E7E4-4C55-9A71-D9396782EC9E}">
      <formula1>"1.40"</formula1>
    </dataValidation>
    <dataValidation type="list" allowBlank="1" showInputMessage="1" showErrorMessage="1" sqref="H40:J40" xr:uid="{92A30F70-CE86-4DEA-B43D-AB8F6ED766BB}">
      <formula1>"■考慮しない,■考慮する"</formula1>
    </dataValidation>
    <dataValidation type="list" allowBlank="1" showInputMessage="1" showErrorMessage="1" sqref="AE40:AE48 BE19:BE38 AE28:AE36 AE16:AE24 BE42:BE61 AE4:AE12" xr:uid="{69C52FC3-4AAA-4B2A-9DFC-7A886D60FAA8}">
      <formula1>$Q$42:$Q$51</formula1>
    </dataValidation>
    <dataValidation type="list" allowBlank="1" showInputMessage="1" showErrorMessage="1" sqref="AE13:AE15 AE25:AE27 AE37:AE39 AE49:AE51" xr:uid="{50D72E09-1D28-402D-8282-50B41D8FE6B0}">
      <formula1>$M$56:$M$60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8" orientation="landscape" horizontalDpi="4294967293" r:id="rId1"/>
  <colBreaks count="1" manualBreakCount="1">
    <brk id="39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壁量.四分割</vt:lpstr>
      <vt:lpstr>壁量.四分割!Print_Area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naokazu iwasa</dc:creator>
  <cp:lastModifiedBy>PC-33</cp:lastModifiedBy>
  <cp:lastPrinted>2025-01-27T03:03:41Z</cp:lastPrinted>
  <dcterms:created xsi:type="dcterms:W3CDTF">2024-03-31T01:19:10Z</dcterms:created>
  <dcterms:modified xsi:type="dcterms:W3CDTF">2025-01-27T03:03:45Z</dcterms:modified>
</cp:coreProperties>
</file>